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movementmortgage.sharepoint.com/sites/TheRuethTeam/Shared Documents/Sales/Tools to Share with Clients/"/>
    </mc:Choice>
  </mc:AlternateContent>
  <xr:revisionPtr revIDLastSave="221" documentId="11_A7E1B5191E69B78523E6D6CD574BC1A5AE3ACE84" xr6:coauthVersionLast="47" xr6:coauthVersionMax="47" xr10:uidLastSave="{73E1937D-5454-40A1-AF6D-FB6250107DD7}"/>
  <bookViews>
    <workbookView xWindow="2700" yWindow="2175" windowWidth="21600" windowHeight="12810" xr2:uid="{00000000-000D-0000-FFFF-FFFF00000000}"/>
  </bookViews>
  <sheets>
    <sheet name="Input" sheetId="1" r:id="rId1"/>
    <sheet name="             " sheetId="2" r:id="rId2"/>
    <sheet name="P1 - Financials" sheetId="3" r:id="rId3"/>
    <sheet name="P1 - Payoff" sheetId="4" r:id="rId4"/>
    <sheet name="         " sheetId="5" r:id="rId5"/>
    <sheet name="P2 - Financials" sheetId="6" r:id="rId6"/>
    <sheet name="P2 - Payoff" sheetId="7" r:id="rId7"/>
    <sheet name="      " sheetId="8" r:id="rId8"/>
    <sheet name="P3 - Financials" sheetId="9" r:id="rId9"/>
    <sheet name="P3 - Payoff" sheetId="10" r:id="rId10"/>
    <sheet name="Data" sheetId="11" state="hidden" r:id="rId11"/>
    <sheet name="©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hZvBMZbkK4fcyIj9cUNYuTXsGXsA=="/>
    </ext>
  </extLst>
</workbook>
</file>

<file path=xl/calcChain.xml><?xml version="1.0" encoding="utf-8"?>
<calcChain xmlns="http://schemas.openxmlformats.org/spreadsheetml/2006/main">
  <c r="B13" i="3" l="1"/>
  <c r="C22" i="3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M16" i="10"/>
  <c r="J30" i="10" s="1"/>
  <c r="P15" i="10"/>
  <c r="M15" i="10"/>
  <c r="D14" i="10"/>
  <c r="E24" i="10" s="1"/>
  <c r="D13" i="10"/>
  <c r="A8" i="10"/>
  <c r="A7" i="10"/>
  <c r="C56" i="9"/>
  <c r="B37" i="9"/>
  <c r="R25" i="1" s="1"/>
  <c r="C24" i="9"/>
  <c r="B24" i="9"/>
  <c r="C23" i="9"/>
  <c r="B23" i="9"/>
  <c r="B16" i="9"/>
  <c r="B15" i="9"/>
  <c r="B11" i="9"/>
  <c r="C43" i="9" s="1"/>
  <c r="A9" i="9"/>
  <c r="A8" i="9"/>
  <c r="A7" i="9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M16" i="7"/>
  <c r="J30" i="7" s="1"/>
  <c r="P15" i="7"/>
  <c r="M15" i="7"/>
  <c r="D14" i="7"/>
  <c r="E24" i="7" s="1"/>
  <c r="D13" i="7"/>
  <c r="B15" i="6" s="1"/>
  <c r="A9" i="7"/>
  <c r="A8" i="7"/>
  <c r="A7" i="7"/>
  <c r="C56" i="6"/>
  <c r="B37" i="6"/>
  <c r="O25" i="1" s="1"/>
  <c r="C24" i="6"/>
  <c r="B24" i="6"/>
  <c r="C23" i="6"/>
  <c r="B23" i="6"/>
  <c r="B11" i="6"/>
  <c r="C37" i="6" s="1"/>
  <c r="C38" i="6" s="1"/>
  <c r="A9" i="6"/>
  <c r="A8" i="6"/>
  <c r="A7" i="6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M16" i="4"/>
  <c r="J30" i="4" s="1"/>
  <c r="P15" i="4"/>
  <c r="M15" i="4"/>
  <c r="D14" i="4"/>
  <c r="E24" i="4" s="1"/>
  <c r="D13" i="4"/>
  <c r="A9" i="4"/>
  <c r="A8" i="4"/>
  <c r="A7" i="4"/>
  <c r="C55" i="3"/>
  <c r="B36" i="3"/>
  <c r="C23" i="3"/>
  <c r="B23" i="3"/>
  <c r="B22" i="3"/>
  <c r="B15" i="3"/>
  <c r="B14" i="3"/>
  <c r="B10" i="3"/>
  <c r="C36" i="3" s="1"/>
  <c r="A8" i="3"/>
  <c r="A7" i="3"/>
  <c r="A6" i="3"/>
  <c r="I46" i="1"/>
  <c r="I47" i="1" s="1"/>
  <c r="F46" i="1"/>
  <c r="F40" i="1" s="1"/>
  <c r="C46" i="1"/>
  <c r="C40" i="1" s="1"/>
  <c r="K41" i="1"/>
  <c r="R30" i="1"/>
  <c r="I22" i="1"/>
  <c r="F22" i="1"/>
  <c r="C22" i="1"/>
  <c r="I21" i="1"/>
  <c r="B12" i="9" s="1"/>
  <c r="F21" i="1"/>
  <c r="B12" i="6" s="1"/>
  <c r="C21" i="1"/>
  <c r="B11" i="3" s="1"/>
  <c r="R16" i="1"/>
  <c r="O16" i="1"/>
  <c r="L16" i="1"/>
  <c r="R15" i="1"/>
  <c r="A9" i="10" s="1"/>
  <c r="O15" i="1"/>
  <c r="L15" i="1"/>
  <c r="R14" i="1"/>
  <c r="O14" i="1"/>
  <c r="L14" i="1"/>
  <c r="C11" i="1"/>
  <c r="B9" i="1"/>
  <c r="B12" i="1" l="1"/>
  <c r="C17" i="1" s="1"/>
  <c r="B16" i="6"/>
  <c r="B39" i="3"/>
  <c r="I48" i="1"/>
  <c r="I40" i="1"/>
  <c r="I42" i="1" s="1"/>
  <c r="I26" i="1"/>
  <c r="B14" i="9" s="1"/>
  <c r="B13" i="9"/>
  <c r="I24" i="1"/>
  <c r="D54" i="9" s="1"/>
  <c r="F24" i="1"/>
  <c r="N13" i="10" s="1"/>
  <c r="N30" i="10" s="1"/>
  <c r="O30" i="10" s="1"/>
  <c r="P30" i="10" s="1"/>
  <c r="N31" i="10" s="1"/>
  <c r="O31" i="10" s="1"/>
  <c r="P31" i="10" s="1"/>
  <c r="N32" i="10" s="1"/>
  <c r="O32" i="10" s="1"/>
  <c r="P32" i="10" s="1"/>
  <c r="N33" i="10" s="1"/>
  <c r="O33" i="10" s="1"/>
  <c r="P33" i="10" s="1"/>
  <c r="N34" i="10" s="1"/>
  <c r="O34" i="10" s="1"/>
  <c r="P34" i="10" s="1"/>
  <c r="N35" i="10" s="1"/>
  <c r="O35" i="10" s="1"/>
  <c r="P35" i="10" s="1"/>
  <c r="N36" i="10" s="1"/>
  <c r="O36" i="10" s="1"/>
  <c r="P36" i="10" s="1"/>
  <c r="N37" i="10" s="1"/>
  <c r="O37" i="10" s="1"/>
  <c r="P37" i="10" s="1"/>
  <c r="N38" i="10" s="1"/>
  <c r="O38" i="10" s="1"/>
  <c r="P38" i="10" s="1"/>
  <c r="N39" i="10" s="1"/>
  <c r="O39" i="10" s="1"/>
  <c r="P39" i="10" s="1"/>
  <c r="N40" i="10" s="1"/>
  <c r="O40" i="10" s="1"/>
  <c r="P40" i="10" s="1"/>
  <c r="N41" i="10" s="1"/>
  <c r="O41" i="10" s="1"/>
  <c r="P41" i="10" s="1"/>
  <c r="N42" i="10" s="1"/>
  <c r="O42" i="10" s="1"/>
  <c r="P42" i="10" s="1"/>
  <c r="N43" i="10" s="1"/>
  <c r="O43" i="10" s="1"/>
  <c r="P43" i="10" s="1"/>
  <c r="N44" i="10" s="1"/>
  <c r="O44" i="10" s="1"/>
  <c r="P44" i="10" s="1"/>
  <c r="N45" i="10" s="1"/>
  <c r="O45" i="10" s="1"/>
  <c r="P45" i="10" s="1"/>
  <c r="N46" i="10" s="1"/>
  <c r="O46" i="10" s="1"/>
  <c r="P46" i="10" s="1"/>
  <c r="N47" i="10" s="1"/>
  <c r="O47" i="10" s="1"/>
  <c r="P47" i="10" s="1"/>
  <c r="N48" i="10" s="1"/>
  <c r="O48" i="10" s="1"/>
  <c r="P48" i="10" s="1"/>
  <c r="N49" i="10" s="1"/>
  <c r="O49" i="10" s="1"/>
  <c r="P49" i="10" s="1"/>
  <c r="N50" i="10" s="1"/>
  <c r="O50" i="10" s="1"/>
  <c r="P50" i="10" s="1"/>
  <c r="N51" i="10" s="1"/>
  <c r="O51" i="10" s="1"/>
  <c r="P51" i="10" s="1"/>
  <c r="N52" i="10" s="1"/>
  <c r="O52" i="10" s="1"/>
  <c r="P52" i="10" s="1"/>
  <c r="N53" i="10" s="1"/>
  <c r="O53" i="10" s="1"/>
  <c r="P53" i="10" s="1"/>
  <c r="N54" i="10" s="1"/>
  <c r="O54" i="10" s="1"/>
  <c r="P54" i="10" s="1"/>
  <c r="N55" i="10" s="1"/>
  <c r="O55" i="10" s="1"/>
  <c r="P55" i="10" s="1"/>
  <c r="N56" i="10" s="1"/>
  <c r="O56" i="10" s="1"/>
  <c r="P56" i="10" s="1"/>
  <c r="N57" i="10" s="1"/>
  <c r="O57" i="10" s="1"/>
  <c r="P57" i="10" s="1"/>
  <c r="N58" i="10" s="1"/>
  <c r="O58" i="10" s="1"/>
  <c r="P58" i="10" s="1"/>
  <c r="N59" i="10" s="1"/>
  <c r="O59" i="10" s="1"/>
  <c r="P59" i="10" s="1"/>
  <c r="N60" i="10" s="1"/>
  <c r="O60" i="10" s="1"/>
  <c r="P60" i="10" s="1"/>
  <c r="N61" i="10" s="1"/>
  <c r="O61" i="10" s="1"/>
  <c r="P61" i="10" s="1"/>
  <c r="N62" i="10" s="1"/>
  <c r="O62" i="10" s="1"/>
  <c r="P62" i="10" s="1"/>
  <c r="N63" i="10" s="1"/>
  <c r="O63" i="10" s="1"/>
  <c r="P63" i="10" s="1"/>
  <c r="N64" i="10" s="1"/>
  <c r="O64" i="10" s="1"/>
  <c r="P64" i="10" s="1"/>
  <c r="N65" i="10" s="1"/>
  <c r="O65" i="10" s="1"/>
  <c r="P65" i="10" s="1"/>
  <c r="N66" i="10" s="1"/>
  <c r="O66" i="10" s="1"/>
  <c r="P66" i="10" s="1"/>
  <c r="N67" i="10" s="1"/>
  <c r="O67" i="10" s="1"/>
  <c r="P67" i="10" s="1"/>
  <c r="N68" i="10" s="1"/>
  <c r="O68" i="10" s="1"/>
  <c r="P68" i="10" s="1"/>
  <c r="N69" i="10" s="1"/>
  <c r="O69" i="10" s="1"/>
  <c r="P69" i="10" s="1"/>
  <c r="N70" i="10" s="1"/>
  <c r="O70" i="10" s="1"/>
  <c r="P70" i="10" s="1"/>
  <c r="N71" i="10" s="1"/>
  <c r="O71" i="10" s="1"/>
  <c r="P71" i="10" s="1"/>
  <c r="N72" i="10" s="1"/>
  <c r="O72" i="10" s="1"/>
  <c r="P72" i="10" s="1"/>
  <c r="N73" i="10" s="1"/>
  <c r="O73" i="10" s="1"/>
  <c r="P73" i="10" s="1"/>
  <c r="N74" i="10" s="1"/>
  <c r="O74" i="10" s="1"/>
  <c r="P74" i="10" s="1"/>
  <c r="N75" i="10" s="1"/>
  <c r="O75" i="10" s="1"/>
  <c r="P75" i="10" s="1"/>
  <c r="N76" i="10" s="1"/>
  <c r="O76" i="10" s="1"/>
  <c r="P76" i="10" s="1"/>
  <c r="N77" i="10" s="1"/>
  <c r="O77" i="10" s="1"/>
  <c r="P77" i="10" s="1"/>
  <c r="N78" i="10" s="1"/>
  <c r="O78" i="10" s="1"/>
  <c r="P78" i="10" s="1"/>
  <c r="N79" i="10" s="1"/>
  <c r="O79" i="10" s="1"/>
  <c r="P79" i="10" s="1"/>
  <c r="N80" i="10" s="1"/>
  <c r="O80" i="10" s="1"/>
  <c r="P80" i="10" s="1"/>
  <c r="N81" i="10" s="1"/>
  <c r="O81" i="10" s="1"/>
  <c r="P81" i="10" s="1"/>
  <c r="N82" i="10" s="1"/>
  <c r="O82" i="10" s="1"/>
  <c r="P82" i="10" s="1"/>
  <c r="N83" i="10" s="1"/>
  <c r="O83" i="10" s="1"/>
  <c r="P83" i="10" s="1"/>
  <c r="N84" i="10" s="1"/>
  <c r="O84" i="10" s="1"/>
  <c r="P84" i="10" s="1"/>
  <c r="N85" i="10" s="1"/>
  <c r="O85" i="10" s="1"/>
  <c r="P85" i="10" s="1"/>
  <c r="N86" i="10" s="1"/>
  <c r="O86" i="10" s="1"/>
  <c r="P86" i="10" s="1"/>
  <c r="N87" i="10" s="1"/>
  <c r="O87" i="10" s="1"/>
  <c r="P87" i="10" s="1"/>
  <c r="N88" i="10" s="1"/>
  <c r="O88" i="10" s="1"/>
  <c r="P88" i="10" s="1"/>
  <c r="N89" i="10" s="1"/>
  <c r="O89" i="10" s="1"/>
  <c r="P89" i="10" s="1"/>
  <c r="N90" i="10" s="1"/>
  <c r="O90" i="10" s="1"/>
  <c r="P90" i="10" s="1"/>
  <c r="N91" i="10" s="1"/>
  <c r="O91" i="10" s="1"/>
  <c r="P91" i="10" s="1"/>
  <c r="N92" i="10" s="1"/>
  <c r="O92" i="10" s="1"/>
  <c r="P92" i="10" s="1"/>
  <c r="N93" i="10" s="1"/>
  <c r="O93" i="10" s="1"/>
  <c r="P93" i="10" s="1"/>
  <c r="N94" i="10" s="1"/>
  <c r="O94" i="10" s="1"/>
  <c r="P94" i="10" s="1"/>
  <c r="N95" i="10" s="1"/>
  <c r="O95" i="10" s="1"/>
  <c r="P95" i="10" s="1"/>
  <c r="N96" i="10" s="1"/>
  <c r="O96" i="10" s="1"/>
  <c r="P96" i="10" s="1"/>
  <c r="N97" i="10" s="1"/>
  <c r="O97" i="10" s="1"/>
  <c r="P97" i="10" s="1"/>
  <c r="N98" i="10" s="1"/>
  <c r="O98" i="10" s="1"/>
  <c r="P98" i="10" s="1"/>
  <c r="N99" i="10" s="1"/>
  <c r="O99" i="10" s="1"/>
  <c r="P99" i="10" s="1"/>
  <c r="N100" i="10" s="1"/>
  <c r="O100" i="10" s="1"/>
  <c r="P100" i="10" s="1"/>
  <c r="N101" i="10" s="1"/>
  <c r="O101" i="10" s="1"/>
  <c r="P101" i="10" s="1"/>
  <c r="N102" i="10" s="1"/>
  <c r="O102" i="10" s="1"/>
  <c r="P102" i="10" s="1"/>
  <c r="N103" i="10" s="1"/>
  <c r="O103" i="10" s="1"/>
  <c r="P103" i="10" s="1"/>
  <c r="N104" i="10" s="1"/>
  <c r="O104" i="10" s="1"/>
  <c r="P104" i="10" s="1"/>
  <c r="N105" i="10" s="1"/>
  <c r="O105" i="10" s="1"/>
  <c r="P105" i="10" s="1"/>
  <c r="N106" i="10" s="1"/>
  <c r="O106" i="10" s="1"/>
  <c r="P106" i="10" s="1"/>
  <c r="N107" i="10" s="1"/>
  <c r="O107" i="10" s="1"/>
  <c r="P107" i="10" s="1"/>
  <c r="N108" i="10" s="1"/>
  <c r="O108" i="10" s="1"/>
  <c r="P108" i="10" s="1"/>
  <c r="N109" i="10" s="1"/>
  <c r="O109" i="10" s="1"/>
  <c r="P109" i="10" s="1"/>
  <c r="N110" i="10" s="1"/>
  <c r="O110" i="10" s="1"/>
  <c r="P110" i="10" s="1"/>
  <c r="N111" i="10" s="1"/>
  <c r="O111" i="10" s="1"/>
  <c r="P111" i="10" s="1"/>
  <c r="N112" i="10" s="1"/>
  <c r="O112" i="10" s="1"/>
  <c r="P112" i="10" s="1"/>
  <c r="N113" i="10" s="1"/>
  <c r="O113" i="10" s="1"/>
  <c r="P113" i="10" s="1"/>
  <c r="N114" i="10" s="1"/>
  <c r="O114" i="10" s="1"/>
  <c r="P114" i="10" s="1"/>
  <c r="N115" i="10" s="1"/>
  <c r="O115" i="10" s="1"/>
  <c r="P115" i="10" s="1"/>
  <c r="N116" i="10" s="1"/>
  <c r="O116" i="10" s="1"/>
  <c r="P116" i="10" s="1"/>
  <c r="N117" i="10" s="1"/>
  <c r="O117" i="10" s="1"/>
  <c r="P117" i="10" s="1"/>
  <c r="N118" i="10" s="1"/>
  <c r="O118" i="10" s="1"/>
  <c r="P118" i="10" s="1"/>
  <c r="N119" i="10" s="1"/>
  <c r="O119" i="10" s="1"/>
  <c r="P119" i="10" s="1"/>
  <c r="N120" i="10" s="1"/>
  <c r="O120" i="10" s="1"/>
  <c r="P120" i="10" s="1"/>
  <c r="N121" i="10" s="1"/>
  <c r="O121" i="10" s="1"/>
  <c r="P121" i="10" s="1"/>
  <c r="N122" i="10" s="1"/>
  <c r="O122" i="10" s="1"/>
  <c r="P122" i="10" s="1"/>
  <c r="N123" i="10" s="1"/>
  <c r="O123" i="10" s="1"/>
  <c r="P123" i="10" s="1"/>
  <c r="N124" i="10" s="1"/>
  <c r="O124" i="10" s="1"/>
  <c r="P124" i="10" s="1"/>
  <c r="N125" i="10" s="1"/>
  <c r="O125" i="10" s="1"/>
  <c r="P125" i="10" s="1"/>
  <c r="N126" i="10" s="1"/>
  <c r="O126" i="10" s="1"/>
  <c r="P126" i="10" s="1"/>
  <c r="N127" i="10" s="1"/>
  <c r="O127" i="10" s="1"/>
  <c r="P127" i="10" s="1"/>
  <c r="N128" i="10" s="1"/>
  <c r="O128" i="10" s="1"/>
  <c r="P128" i="10" s="1"/>
  <c r="N129" i="10" s="1"/>
  <c r="O129" i="10" s="1"/>
  <c r="P129" i="10" s="1"/>
  <c r="N130" i="10" s="1"/>
  <c r="O130" i="10" s="1"/>
  <c r="P130" i="10" s="1"/>
  <c r="N131" i="10" s="1"/>
  <c r="O131" i="10" s="1"/>
  <c r="P131" i="10" s="1"/>
  <c r="N132" i="10" s="1"/>
  <c r="O132" i="10" s="1"/>
  <c r="P132" i="10" s="1"/>
  <c r="N133" i="10" s="1"/>
  <c r="O133" i="10" s="1"/>
  <c r="P133" i="10" s="1"/>
  <c r="N134" i="10" s="1"/>
  <c r="O134" i="10" s="1"/>
  <c r="P134" i="10" s="1"/>
  <c r="N135" i="10" s="1"/>
  <c r="O135" i="10" s="1"/>
  <c r="P135" i="10" s="1"/>
  <c r="N136" i="10" s="1"/>
  <c r="O136" i="10" s="1"/>
  <c r="P136" i="10" s="1"/>
  <c r="N137" i="10" s="1"/>
  <c r="O137" i="10" s="1"/>
  <c r="P137" i="10" s="1"/>
  <c r="N138" i="10" s="1"/>
  <c r="O138" i="10" s="1"/>
  <c r="P138" i="10" s="1"/>
  <c r="N139" i="10" s="1"/>
  <c r="O139" i="10" s="1"/>
  <c r="P139" i="10" s="1"/>
  <c r="N140" i="10" s="1"/>
  <c r="O140" i="10" s="1"/>
  <c r="P140" i="10" s="1"/>
  <c r="N141" i="10" s="1"/>
  <c r="O141" i="10" s="1"/>
  <c r="P141" i="10" s="1"/>
  <c r="N142" i="10" s="1"/>
  <c r="O142" i="10" s="1"/>
  <c r="P142" i="10" s="1"/>
  <c r="N143" i="10" s="1"/>
  <c r="O143" i="10" s="1"/>
  <c r="P143" i="10" s="1"/>
  <c r="N144" i="10" s="1"/>
  <c r="O144" i="10" s="1"/>
  <c r="P144" i="10" s="1"/>
  <c r="N145" i="10" s="1"/>
  <c r="O145" i="10" s="1"/>
  <c r="P145" i="10" s="1"/>
  <c r="N146" i="10" s="1"/>
  <c r="O146" i="10" s="1"/>
  <c r="P146" i="10" s="1"/>
  <c r="N147" i="10" s="1"/>
  <c r="O147" i="10" s="1"/>
  <c r="P147" i="10" s="1"/>
  <c r="N148" i="10" s="1"/>
  <c r="O148" i="10" s="1"/>
  <c r="P148" i="10" s="1"/>
  <c r="N149" i="10" s="1"/>
  <c r="O149" i="10" s="1"/>
  <c r="P149" i="10" s="1"/>
  <c r="N150" i="10" s="1"/>
  <c r="O150" i="10" s="1"/>
  <c r="P150" i="10" s="1"/>
  <c r="N151" i="10" s="1"/>
  <c r="O151" i="10" s="1"/>
  <c r="P151" i="10" s="1"/>
  <c r="N152" i="10" s="1"/>
  <c r="O152" i="10" s="1"/>
  <c r="P152" i="10" s="1"/>
  <c r="N153" i="10" s="1"/>
  <c r="O153" i="10" s="1"/>
  <c r="P153" i="10" s="1"/>
  <c r="N154" i="10" s="1"/>
  <c r="O154" i="10" s="1"/>
  <c r="P154" i="10" s="1"/>
  <c r="N155" i="10" s="1"/>
  <c r="O155" i="10" s="1"/>
  <c r="P155" i="10" s="1"/>
  <c r="N156" i="10" s="1"/>
  <c r="O156" i="10" s="1"/>
  <c r="P156" i="10" s="1"/>
  <c r="N157" i="10" s="1"/>
  <c r="O157" i="10" s="1"/>
  <c r="P157" i="10" s="1"/>
  <c r="N158" i="10" s="1"/>
  <c r="O158" i="10" s="1"/>
  <c r="P158" i="10" s="1"/>
  <c r="N159" i="10" s="1"/>
  <c r="O159" i="10" s="1"/>
  <c r="P159" i="10" s="1"/>
  <c r="N160" i="10" s="1"/>
  <c r="O160" i="10" s="1"/>
  <c r="P160" i="10" s="1"/>
  <c r="N161" i="10" s="1"/>
  <c r="O161" i="10" s="1"/>
  <c r="P161" i="10" s="1"/>
  <c r="N162" i="10" s="1"/>
  <c r="O162" i="10" s="1"/>
  <c r="P162" i="10" s="1"/>
  <c r="N163" i="10" s="1"/>
  <c r="O163" i="10" s="1"/>
  <c r="P163" i="10" s="1"/>
  <c r="N164" i="10" s="1"/>
  <c r="O164" i="10" s="1"/>
  <c r="P164" i="10" s="1"/>
  <c r="N165" i="10" s="1"/>
  <c r="O165" i="10" s="1"/>
  <c r="P165" i="10" s="1"/>
  <c r="N166" i="10" s="1"/>
  <c r="O166" i="10" s="1"/>
  <c r="P166" i="10" s="1"/>
  <c r="N167" i="10" s="1"/>
  <c r="O167" i="10" s="1"/>
  <c r="P167" i="10" s="1"/>
  <c r="N168" i="10" s="1"/>
  <c r="O168" i="10" s="1"/>
  <c r="P168" i="10" s="1"/>
  <c r="N169" i="10" s="1"/>
  <c r="O169" i="10" s="1"/>
  <c r="P169" i="10" s="1"/>
  <c r="N170" i="10" s="1"/>
  <c r="O170" i="10" s="1"/>
  <c r="P170" i="10" s="1"/>
  <c r="N171" i="10" s="1"/>
  <c r="O171" i="10" s="1"/>
  <c r="P171" i="10" s="1"/>
  <c r="N172" i="10" s="1"/>
  <c r="O172" i="10" s="1"/>
  <c r="P172" i="10" s="1"/>
  <c r="N173" i="10" s="1"/>
  <c r="O173" i="10" s="1"/>
  <c r="P173" i="10" s="1"/>
  <c r="N174" i="10" s="1"/>
  <c r="O174" i="10" s="1"/>
  <c r="P174" i="10" s="1"/>
  <c r="N175" i="10" s="1"/>
  <c r="O175" i="10" s="1"/>
  <c r="P175" i="10" s="1"/>
  <c r="N176" i="10" s="1"/>
  <c r="O176" i="10" s="1"/>
  <c r="P176" i="10" s="1"/>
  <c r="N177" i="10" s="1"/>
  <c r="O177" i="10" s="1"/>
  <c r="P177" i="10" s="1"/>
  <c r="N178" i="10" s="1"/>
  <c r="O178" i="10" s="1"/>
  <c r="P178" i="10" s="1"/>
  <c r="N179" i="10" s="1"/>
  <c r="O179" i="10" s="1"/>
  <c r="P179" i="10" s="1"/>
  <c r="N180" i="10" s="1"/>
  <c r="O180" i="10" s="1"/>
  <c r="P180" i="10" s="1"/>
  <c r="N181" i="10" s="1"/>
  <c r="O181" i="10" s="1"/>
  <c r="P181" i="10" s="1"/>
  <c r="N182" i="10" s="1"/>
  <c r="O182" i="10" s="1"/>
  <c r="P182" i="10" s="1"/>
  <c r="N183" i="10" s="1"/>
  <c r="O183" i="10" s="1"/>
  <c r="P183" i="10" s="1"/>
  <c r="N184" i="10" s="1"/>
  <c r="O184" i="10" s="1"/>
  <c r="P184" i="10" s="1"/>
  <c r="N185" i="10" s="1"/>
  <c r="O185" i="10" s="1"/>
  <c r="P185" i="10" s="1"/>
  <c r="N186" i="10" s="1"/>
  <c r="O186" i="10" s="1"/>
  <c r="P186" i="10" s="1"/>
  <c r="N187" i="10" s="1"/>
  <c r="O187" i="10" s="1"/>
  <c r="P187" i="10" s="1"/>
  <c r="N188" i="10" s="1"/>
  <c r="O188" i="10" s="1"/>
  <c r="P188" i="10" s="1"/>
  <c r="N189" i="10" s="1"/>
  <c r="O189" i="10" s="1"/>
  <c r="P189" i="10" s="1"/>
  <c r="N190" i="10" s="1"/>
  <c r="O190" i="10" s="1"/>
  <c r="P190" i="10" s="1"/>
  <c r="N191" i="10" s="1"/>
  <c r="O191" i="10" s="1"/>
  <c r="P191" i="10" s="1"/>
  <c r="N192" i="10" s="1"/>
  <c r="O192" i="10" s="1"/>
  <c r="P192" i="10" s="1"/>
  <c r="N193" i="10" s="1"/>
  <c r="O193" i="10" s="1"/>
  <c r="P193" i="10" s="1"/>
  <c r="N194" i="10" s="1"/>
  <c r="O194" i="10" s="1"/>
  <c r="P194" i="10" s="1"/>
  <c r="N195" i="10" s="1"/>
  <c r="O195" i="10" s="1"/>
  <c r="P195" i="10" s="1"/>
  <c r="N196" i="10" s="1"/>
  <c r="O196" i="10" s="1"/>
  <c r="P196" i="10" s="1"/>
  <c r="N197" i="10" s="1"/>
  <c r="O197" i="10" s="1"/>
  <c r="P197" i="10" s="1"/>
  <c r="N198" i="10" s="1"/>
  <c r="O198" i="10" s="1"/>
  <c r="P198" i="10" s="1"/>
  <c r="N199" i="10" s="1"/>
  <c r="O199" i="10" s="1"/>
  <c r="P199" i="10" s="1"/>
  <c r="N200" i="10" s="1"/>
  <c r="O200" i="10" s="1"/>
  <c r="P200" i="10" s="1"/>
  <c r="N201" i="10" s="1"/>
  <c r="O201" i="10" s="1"/>
  <c r="P201" i="10" s="1"/>
  <c r="N202" i="10" s="1"/>
  <c r="O202" i="10" s="1"/>
  <c r="P202" i="10" s="1"/>
  <c r="N203" i="10" s="1"/>
  <c r="O203" i="10" s="1"/>
  <c r="P203" i="10" s="1"/>
  <c r="N204" i="10" s="1"/>
  <c r="O204" i="10" s="1"/>
  <c r="P204" i="10" s="1"/>
  <c r="N205" i="10" s="1"/>
  <c r="O205" i="10" s="1"/>
  <c r="P205" i="10" s="1"/>
  <c r="N206" i="10" s="1"/>
  <c r="O206" i="10" s="1"/>
  <c r="P206" i="10" s="1"/>
  <c r="N207" i="10" s="1"/>
  <c r="O207" i="10" s="1"/>
  <c r="P207" i="10" s="1"/>
  <c r="N208" i="10" s="1"/>
  <c r="O208" i="10" s="1"/>
  <c r="P208" i="10" s="1"/>
  <c r="N209" i="10" s="1"/>
  <c r="O209" i="10" s="1"/>
  <c r="P209" i="10" s="1"/>
  <c r="N210" i="10" s="1"/>
  <c r="O210" i="10" s="1"/>
  <c r="P210" i="10" s="1"/>
  <c r="N211" i="10" s="1"/>
  <c r="O211" i="10" s="1"/>
  <c r="P211" i="10" s="1"/>
  <c r="N212" i="10" s="1"/>
  <c r="O212" i="10" s="1"/>
  <c r="P212" i="10" s="1"/>
  <c r="N213" i="10" s="1"/>
  <c r="O213" i="10" s="1"/>
  <c r="P213" i="10" s="1"/>
  <c r="N214" i="10" s="1"/>
  <c r="O214" i="10" s="1"/>
  <c r="P214" i="10" s="1"/>
  <c r="N215" i="10" s="1"/>
  <c r="O215" i="10" s="1"/>
  <c r="P215" i="10" s="1"/>
  <c r="N216" i="10" s="1"/>
  <c r="O216" i="10" s="1"/>
  <c r="P216" i="10" s="1"/>
  <c r="N217" i="10" s="1"/>
  <c r="O217" i="10" s="1"/>
  <c r="P217" i="10" s="1"/>
  <c r="N218" i="10" s="1"/>
  <c r="O218" i="10" s="1"/>
  <c r="P218" i="10" s="1"/>
  <c r="N219" i="10" s="1"/>
  <c r="O219" i="10" s="1"/>
  <c r="P219" i="10" s="1"/>
  <c r="N220" i="10" s="1"/>
  <c r="O220" i="10" s="1"/>
  <c r="P220" i="10" s="1"/>
  <c r="N221" i="10" s="1"/>
  <c r="O221" i="10" s="1"/>
  <c r="P221" i="10" s="1"/>
  <c r="N222" i="10" s="1"/>
  <c r="O222" i="10" s="1"/>
  <c r="P222" i="10" s="1"/>
  <c r="N223" i="10" s="1"/>
  <c r="O223" i="10" s="1"/>
  <c r="P223" i="10" s="1"/>
  <c r="N224" i="10" s="1"/>
  <c r="O224" i="10" s="1"/>
  <c r="P224" i="10" s="1"/>
  <c r="N225" i="10" s="1"/>
  <c r="O225" i="10" s="1"/>
  <c r="P225" i="10" s="1"/>
  <c r="N226" i="10" s="1"/>
  <c r="O226" i="10" s="1"/>
  <c r="P226" i="10" s="1"/>
  <c r="N227" i="10" s="1"/>
  <c r="O227" i="10" s="1"/>
  <c r="P227" i="10" s="1"/>
  <c r="N228" i="10" s="1"/>
  <c r="O228" i="10" s="1"/>
  <c r="P228" i="10" s="1"/>
  <c r="N229" i="10" s="1"/>
  <c r="O229" i="10" s="1"/>
  <c r="P229" i="10" s="1"/>
  <c r="N230" i="10" s="1"/>
  <c r="O230" i="10" s="1"/>
  <c r="P230" i="10" s="1"/>
  <c r="N231" i="10" s="1"/>
  <c r="O231" i="10" s="1"/>
  <c r="P231" i="10" s="1"/>
  <c r="N232" i="10" s="1"/>
  <c r="O232" i="10" s="1"/>
  <c r="P232" i="10" s="1"/>
  <c r="N233" i="10" s="1"/>
  <c r="O233" i="10" s="1"/>
  <c r="P233" i="10" s="1"/>
  <c r="N234" i="10" s="1"/>
  <c r="O234" i="10" s="1"/>
  <c r="P234" i="10" s="1"/>
  <c r="N235" i="10" s="1"/>
  <c r="O235" i="10" s="1"/>
  <c r="P235" i="10" s="1"/>
  <c r="N236" i="10" s="1"/>
  <c r="O236" i="10" s="1"/>
  <c r="P236" i="10" s="1"/>
  <c r="N237" i="10" s="1"/>
  <c r="O237" i="10" s="1"/>
  <c r="P237" i="10" s="1"/>
  <c r="N238" i="10" s="1"/>
  <c r="O238" i="10" s="1"/>
  <c r="P238" i="10" s="1"/>
  <c r="N239" i="10" s="1"/>
  <c r="O239" i="10" s="1"/>
  <c r="P239" i="10" s="1"/>
  <c r="N240" i="10" s="1"/>
  <c r="O240" i="10" s="1"/>
  <c r="P240" i="10" s="1"/>
  <c r="N241" i="10" s="1"/>
  <c r="O241" i="10" s="1"/>
  <c r="P241" i="10" s="1"/>
  <c r="N242" i="10" s="1"/>
  <c r="O242" i="10" s="1"/>
  <c r="P242" i="10" s="1"/>
  <c r="N243" i="10" s="1"/>
  <c r="O243" i="10" s="1"/>
  <c r="P243" i="10" s="1"/>
  <c r="N244" i="10" s="1"/>
  <c r="O244" i="10" s="1"/>
  <c r="P244" i="10" s="1"/>
  <c r="N245" i="10" s="1"/>
  <c r="O245" i="10" s="1"/>
  <c r="P245" i="10" s="1"/>
  <c r="N246" i="10" s="1"/>
  <c r="O246" i="10" s="1"/>
  <c r="P246" i="10" s="1"/>
  <c r="N247" i="10" s="1"/>
  <c r="O247" i="10" s="1"/>
  <c r="P247" i="10" s="1"/>
  <c r="N248" i="10" s="1"/>
  <c r="O248" i="10" s="1"/>
  <c r="P248" i="10" s="1"/>
  <c r="N249" i="10" s="1"/>
  <c r="O249" i="10" s="1"/>
  <c r="P249" i="10" s="1"/>
  <c r="N250" i="10" s="1"/>
  <c r="O250" i="10" s="1"/>
  <c r="P250" i="10" s="1"/>
  <c r="N251" i="10" s="1"/>
  <c r="O251" i="10" s="1"/>
  <c r="P251" i="10" s="1"/>
  <c r="N252" i="10" s="1"/>
  <c r="O252" i="10" s="1"/>
  <c r="P252" i="10" s="1"/>
  <c r="N253" i="10" s="1"/>
  <c r="O253" i="10" s="1"/>
  <c r="P253" i="10" s="1"/>
  <c r="N254" i="10" s="1"/>
  <c r="O254" i="10" s="1"/>
  <c r="P254" i="10" s="1"/>
  <c r="N255" i="10" s="1"/>
  <c r="O255" i="10" s="1"/>
  <c r="P255" i="10" s="1"/>
  <c r="N256" i="10" s="1"/>
  <c r="O256" i="10" s="1"/>
  <c r="P256" i="10" s="1"/>
  <c r="N257" i="10" s="1"/>
  <c r="O257" i="10" s="1"/>
  <c r="P257" i="10" s="1"/>
  <c r="N258" i="10" s="1"/>
  <c r="O258" i="10" s="1"/>
  <c r="P258" i="10" s="1"/>
  <c r="N259" i="10" s="1"/>
  <c r="O259" i="10" s="1"/>
  <c r="P259" i="10" s="1"/>
  <c r="N260" i="10" s="1"/>
  <c r="O260" i="10" s="1"/>
  <c r="P260" i="10" s="1"/>
  <c r="N261" i="10" s="1"/>
  <c r="O261" i="10" s="1"/>
  <c r="P261" i="10" s="1"/>
  <c r="N262" i="10" s="1"/>
  <c r="O262" i="10" s="1"/>
  <c r="P262" i="10" s="1"/>
  <c r="N263" i="10" s="1"/>
  <c r="O263" i="10" s="1"/>
  <c r="P263" i="10" s="1"/>
  <c r="N264" i="10" s="1"/>
  <c r="O264" i="10" s="1"/>
  <c r="P264" i="10" s="1"/>
  <c r="N265" i="10" s="1"/>
  <c r="O265" i="10" s="1"/>
  <c r="P265" i="10" s="1"/>
  <c r="N266" i="10" s="1"/>
  <c r="O266" i="10" s="1"/>
  <c r="P266" i="10" s="1"/>
  <c r="N267" i="10" s="1"/>
  <c r="O267" i="10" s="1"/>
  <c r="P267" i="10" s="1"/>
  <c r="N268" i="10" s="1"/>
  <c r="O268" i="10" s="1"/>
  <c r="P268" i="10" s="1"/>
  <c r="N269" i="10" s="1"/>
  <c r="O269" i="10" s="1"/>
  <c r="P269" i="10" s="1"/>
  <c r="N270" i="10" s="1"/>
  <c r="O270" i="10" s="1"/>
  <c r="P270" i="10" s="1"/>
  <c r="N271" i="10" s="1"/>
  <c r="O271" i="10" s="1"/>
  <c r="P271" i="10" s="1"/>
  <c r="N272" i="10" s="1"/>
  <c r="O272" i="10" s="1"/>
  <c r="P272" i="10" s="1"/>
  <c r="N273" i="10" s="1"/>
  <c r="O273" i="10" s="1"/>
  <c r="P273" i="10" s="1"/>
  <c r="N274" i="10" s="1"/>
  <c r="O274" i="10" s="1"/>
  <c r="P274" i="10" s="1"/>
  <c r="N275" i="10" s="1"/>
  <c r="O275" i="10" s="1"/>
  <c r="P275" i="10" s="1"/>
  <c r="N276" i="10" s="1"/>
  <c r="O276" i="10" s="1"/>
  <c r="P276" i="10" s="1"/>
  <c r="N277" i="10" s="1"/>
  <c r="O277" i="10" s="1"/>
  <c r="P277" i="10" s="1"/>
  <c r="N278" i="10" s="1"/>
  <c r="O278" i="10" s="1"/>
  <c r="P278" i="10" s="1"/>
  <c r="N279" i="10" s="1"/>
  <c r="O279" i="10" s="1"/>
  <c r="P279" i="10" s="1"/>
  <c r="N280" i="10" s="1"/>
  <c r="O280" i="10" s="1"/>
  <c r="P280" i="10" s="1"/>
  <c r="N281" i="10" s="1"/>
  <c r="O281" i="10" s="1"/>
  <c r="P281" i="10" s="1"/>
  <c r="N282" i="10" s="1"/>
  <c r="O282" i="10" s="1"/>
  <c r="P282" i="10" s="1"/>
  <c r="N283" i="10" s="1"/>
  <c r="O283" i="10" s="1"/>
  <c r="P283" i="10" s="1"/>
  <c r="N284" i="10" s="1"/>
  <c r="O284" i="10" s="1"/>
  <c r="P284" i="10" s="1"/>
  <c r="N285" i="10" s="1"/>
  <c r="O285" i="10" s="1"/>
  <c r="P285" i="10" s="1"/>
  <c r="N286" i="10" s="1"/>
  <c r="O286" i="10" s="1"/>
  <c r="P286" i="10" s="1"/>
  <c r="N287" i="10" s="1"/>
  <c r="O287" i="10" s="1"/>
  <c r="P287" i="10" s="1"/>
  <c r="N288" i="10" s="1"/>
  <c r="O288" i="10" s="1"/>
  <c r="P288" i="10" s="1"/>
  <c r="N289" i="10" s="1"/>
  <c r="O289" i="10" s="1"/>
  <c r="P289" i="10" s="1"/>
  <c r="N290" i="10" s="1"/>
  <c r="O290" i="10" s="1"/>
  <c r="P290" i="10" s="1"/>
  <c r="N291" i="10" s="1"/>
  <c r="O291" i="10" s="1"/>
  <c r="P291" i="10" s="1"/>
  <c r="N292" i="10" s="1"/>
  <c r="O292" i="10" s="1"/>
  <c r="P292" i="10" s="1"/>
  <c r="N293" i="10" s="1"/>
  <c r="O293" i="10" s="1"/>
  <c r="P293" i="10" s="1"/>
  <c r="N294" i="10" s="1"/>
  <c r="O294" i="10" s="1"/>
  <c r="P294" i="10" s="1"/>
  <c r="N295" i="10" s="1"/>
  <c r="O295" i="10" s="1"/>
  <c r="P295" i="10" s="1"/>
  <c r="N296" i="10" s="1"/>
  <c r="O296" i="10" s="1"/>
  <c r="P296" i="10" s="1"/>
  <c r="N297" i="10" s="1"/>
  <c r="O297" i="10" s="1"/>
  <c r="P297" i="10" s="1"/>
  <c r="N298" i="10" s="1"/>
  <c r="O298" i="10" s="1"/>
  <c r="P298" i="10" s="1"/>
  <c r="N299" i="10" s="1"/>
  <c r="O299" i="10" s="1"/>
  <c r="P299" i="10" s="1"/>
  <c r="N300" i="10" s="1"/>
  <c r="O300" i="10" s="1"/>
  <c r="P300" i="10" s="1"/>
  <c r="N301" i="10" s="1"/>
  <c r="O301" i="10" s="1"/>
  <c r="P301" i="10" s="1"/>
  <c r="N302" i="10" s="1"/>
  <c r="O302" i="10" s="1"/>
  <c r="P302" i="10" s="1"/>
  <c r="N303" i="10" s="1"/>
  <c r="O303" i="10" s="1"/>
  <c r="P303" i="10" s="1"/>
  <c r="N304" i="10" s="1"/>
  <c r="O304" i="10" s="1"/>
  <c r="P304" i="10" s="1"/>
  <c r="N305" i="10" s="1"/>
  <c r="O305" i="10" s="1"/>
  <c r="P305" i="10" s="1"/>
  <c r="N306" i="10" s="1"/>
  <c r="O306" i="10" s="1"/>
  <c r="P306" i="10" s="1"/>
  <c r="N307" i="10" s="1"/>
  <c r="O307" i="10" s="1"/>
  <c r="P307" i="10" s="1"/>
  <c r="N308" i="10" s="1"/>
  <c r="O308" i="10" s="1"/>
  <c r="P308" i="10" s="1"/>
  <c r="N309" i="10" s="1"/>
  <c r="O309" i="10" s="1"/>
  <c r="P309" i="10" s="1"/>
  <c r="N310" i="10" s="1"/>
  <c r="O310" i="10" s="1"/>
  <c r="P310" i="10" s="1"/>
  <c r="N311" i="10" s="1"/>
  <c r="O311" i="10" s="1"/>
  <c r="P311" i="10" s="1"/>
  <c r="N312" i="10" s="1"/>
  <c r="O312" i="10" s="1"/>
  <c r="P312" i="10" s="1"/>
  <c r="N313" i="10" s="1"/>
  <c r="O313" i="10" s="1"/>
  <c r="P313" i="10" s="1"/>
  <c r="N314" i="10" s="1"/>
  <c r="O314" i="10" s="1"/>
  <c r="P314" i="10" s="1"/>
  <c r="N315" i="10" s="1"/>
  <c r="O315" i="10" s="1"/>
  <c r="P315" i="10" s="1"/>
  <c r="N316" i="10" s="1"/>
  <c r="O316" i="10" s="1"/>
  <c r="P316" i="10" s="1"/>
  <c r="N317" i="10" s="1"/>
  <c r="O317" i="10" s="1"/>
  <c r="P317" i="10" s="1"/>
  <c r="N318" i="10" s="1"/>
  <c r="O318" i="10" s="1"/>
  <c r="P318" i="10" s="1"/>
  <c r="N319" i="10" s="1"/>
  <c r="O319" i="10" s="1"/>
  <c r="P319" i="10" s="1"/>
  <c r="N320" i="10" s="1"/>
  <c r="O320" i="10" s="1"/>
  <c r="P320" i="10" s="1"/>
  <c r="N321" i="10" s="1"/>
  <c r="O321" i="10" s="1"/>
  <c r="P321" i="10" s="1"/>
  <c r="N322" i="10" s="1"/>
  <c r="O322" i="10" s="1"/>
  <c r="P322" i="10" s="1"/>
  <c r="N323" i="10" s="1"/>
  <c r="O323" i="10" s="1"/>
  <c r="P323" i="10" s="1"/>
  <c r="N324" i="10" s="1"/>
  <c r="O324" i="10" s="1"/>
  <c r="P324" i="10" s="1"/>
  <c r="N325" i="10" s="1"/>
  <c r="O325" i="10" s="1"/>
  <c r="P325" i="10" s="1"/>
  <c r="N326" i="10" s="1"/>
  <c r="O326" i="10" s="1"/>
  <c r="P326" i="10" s="1"/>
  <c r="N327" i="10" s="1"/>
  <c r="O327" i="10" s="1"/>
  <c r="P327" i="10" s="1"/>
  <c r="N328" i="10" s="1"/>
  <c r="O328" i="10" s="1"/>
  <c r="P328" i="10" s="1"/>
  <c r="N329" i="10" s="1"/>
  <c r="O329" i="10" s="1"/>
  <c r="P329" i="10" s="1"/>
  <c r="N330" i="10" s="1"/>
  <c r="O330" i="10" s="1"/>
  <c r="P330" i="10" s="1"/>
  <c r="N331" i="10" s="1"/>
  <c r="O331" i="10" s="1"/>
  <c r="P331" i="10" s="1"/>
  <c r="N332" i="10" s="1"/>
  <c r="O332" i="10" s="1"/>
  <c r="P332" i="10" s="1"/>
  <c r="N333" i="10" s="1"/>
  <c r="O333" i="10" s="1"/>
  <c r="P333" i="10" s="1"/>
  <c r="N334" i="10" s="1"/>
  <c r="O334" i="10" s="1"/>
  <c r="P334" i="10" s="1"/>
  <c r="N335" i="10" s="1"/>
  <c r="O335" i="10" s="1"/>
  <c r="P335" i="10" s="1"/>
  <c r="N336" i="10" s="1"/>
  <c r="O336" i="10" s="1"/>
  <c r="P336" i="10" s="1"/>
  <c r="N337" i="10" s="1"/>
  <c r="O337" i="10" s="1"/>
  <c r="P337" i="10" s="1"/>
  <c r="N338" i="10" s="1"/>
  <c r="O338" i="10" s="1"/>
  <c r="P338" i="10" s="1"/>
  <c r="N339" i="10" s="1"/>
  <c r="O339" i="10" s="1"/>
  <c r="P339" i="10" s="1"/>
  <c r="N340" i="10" s="1"/>
  <c r="O340" i="10" s="1"/>
  <c r="P340" i="10" s="1"/>
  <c r="N341" i="10" s="1"/>
  <c r="O341" i="10" s="1"/>
  <c r="P341" i="10" s="1"/>
  <c r="N342" i="10" s="1"/>
  <c r="O342" i="10" s="1"/>
  <c r="P342" i="10" s="1"/>
  <c r="N343" i="10" s="1"/>
  <c r="O343" i="10" s="1"/>
  <c r="P343" i="10" s="1"/>
  <c r="N344" i="10" s="1"/>
  <c r="O344" i="10" s="1"/>
  <c r="P344" i="10" s="1"/>
  <c r="N345" i="10" s="1"/>
  <c r="O345" i="10" s="1"/>
  <c r="P345" i="10" s="1"/>
  <c r="N346" i="10" s="1"/>
  <c r="O346" i="10" s="1"/>
  <c r="P346" i="10" s="1"/>
  <c r="N347" i="10" s="1"/>
  <c r="O347" i="10" s="1"/>
  <c r="P347" i="10" s="1"/>
  <c r="N348" i="10" s="1"/>
  <c r="O348" i="10" s="1"/>
  <c r="P348" i="10" s="1"/>
  <c r="N349" i="10" s="1"/>
  <c r="O349" i="10" s="1"/>
  <c r="P349" i="10" s="1"/>
  <c r="N350" i="10" s="1"/>
  <c r="O350" i="10" s="1"/>
  <c r="P350" i="10" s="1"/>
  <c r="N351" i="10" s="1"/>
  <c r="O351" i="10" s="1"/>
  <c r="P351" i="10" s="1"/>
  <c r="N352" i="10" s="1"/>
  <c r="O352" i="10" s="1"/>
  <c r="P352" i="10" s="1"/>
  <c r="N353" i="10" s="1"/>
  <c r="O353" i="10" s="1"/>
  <c r="P353" i="10" s="1"/>
  <c r="N354" i="10" s="1"/>
  <c r="O354" i="10" s="1"/>
  <c r="P354" i="10" s="1"/>
  <c r="N355" i="10" s="1"/>
  <c r="O355" i="10" s="1"/>
  <c r="P355" i="10" s="1"/>
  <c r="N356" i="10" s="1"/>
  <c r="O356" i="10" s="1"/>
  <c r="P356" i="10" s="1"/>
  <c r="N357" i="10" s="1"/>
  <c r="O357" i="10" s="1"/>
  <c r="P357" i="10" s="1"/>
  <c r="N358" i="10" s="1"/>
  <c r="O358" i="10" s="1"/>
  <c r="P358" i="10" s="1"/>
  <c r="N359" i="10" s="1"/>
  <c r="O359" i="10" s="1"/>
  <c r="P359" i="10" s="1"/>
  <c r="N360" i="10" s="1"/>
  <c r="O360" i="10" s="1"/>
  <c r="P360" i="10" s="1"/>
  <c r="N361" i="10" s="1"/>
  <c r="O361" i="10" s="1"/>
  <c r="P361" i="10" s="1"/>
  <c r="N362" i="10" s="1"/>
  <c r="O362" i="10" s="1"/>
  <c r="P362" i="10" s="1"/>
  <c r="N363" i="10" s="1"/>
  <c r="O363" i="10" s="1"/>
  <c r="P363" i="10" s="1"/>
  <c r="N364" i="10" s="1"/>
  <c r="O364" i="10" s="1"/>
  <c r="P364" i="10" s="1"/>
  <c r="N365" i="10" s="1"/>
  <c r="O365" i="10" s="1"/>
  <c r="P365" i="10" s="1"/>
  <c r="N366" i="10" s="1"/>
  <c r="O366" i="10" s="1"/>
  <c r="P366" i="10" s="1"/>
  <c r="N367" i="10" s="1"/>
  <c r="O367" i="10" s="1"/>
  <c r="P367" i="10" s="1"/>
  <c r="N368" i="10" s="1"/>
  <c r="O368" i="10" s="1"/>
  <c r="P368" i="10" s="1"/>
  <c r="N369" i="10" s="1"/>
  <c r="O369" i="10" s="1"/>
  <c r="P369" i="10" s="1"/>
  <c r="N370" i="10" s="1"/>
  <c r="O370" i="10" s="1"/>
  <c r="P370" i="10" s="1"/>
  <c r="N371" i="10" s="1"/>
  <c r="O371" i="10" s="1"/>
  <c r="P371" i="10" s="1"/>
  <c r="N372" i="10" s="1"/>
  <c r="O372" i="10" s="1"/>
  <c r="P372" i="10" s="1"/>
  <c r="N373" i="10" s="1"/>
  <c r="O373" i="10" s="1"/>
  <c r="P373" i="10" s="1"/>
  <c r="N374" i="10" s="1"/>
  <c r="O374" i="10" s="1"/>
  <c r="P374" i="10" s="1"/>
  <c r="N375" i="10" s="1"/>
  <c r="O375" i="10" s="1"/>
  <c r="P375" i="10" s="1"/>
  <c r="N376" i="10" s="1"/>
  <c r="O376" i="10" s="1"/>
  <c r="P376" i="10" s="1"/>
  <c r="N377" i="10" s="1"/>
  <c r="O377" i="10" s="1"/>
  <c r="P377" i="10" s="1"/>
  <c r="N378" i="10" s="1"/>
  <c r="O378" i="10" s="1"/>
  <c r="P378" i="10" s="1"/>
  <c r="N379" i="10" s="1"/>
  <c r="O379" i="10" s="1"/>
  <c r="P379" i="10" s="1"/>
  <c r="N380" i="10" s="1"/>
  <c r="O380" i="10" s="1"/>
  <c r="P380" i="10" s="1"/>
  <c r="N381" i="10" s="1"/>
  <c r="O381" i="10" s="1"/>
  <c r="P381" i="10" s="1"/>
  <c r="N382" i="10" s="1"/>
  <c r="O382" i="10" s="1"/>
  <c r="P382" i="10" s="1"/>
  <c r="N383" i="10" s="1"/>
  <c r="O383" i="10" s="1"/>
  <c r="P383" i="10" s="1"/>
  <c r="N384" i="10" s="1"/>
  <c r="O384" i="10" s="1"/>
  <c r="P384" i="10" s="1"/>
  <c r="N385" i="10" s="1"/>
  <c r="O385" i="10" s="1"/>
  <c r="P385" i="10" s="1"/>
  <c r="N386" i="10" s="1"/>
  <c r="O386" i="10" s="1"/>
  <c r="P386" i="10" s="1"/>
  <c r="N387" i="10" s="1"/>
  <c r="O387" i="10" s="1"/>
  <c r="P387" i="10" s="1"/>
  <c r="N388" i="10" s="1"/>
  <c r="O388" i="10" s="1"/>
  <c r="P388" i="10" s="1"/>
  <c r="N389" i="10" s="1"/>
  <c r="O389" i="10" s="1"/>
  <c r="P389" i="10" s="1"/>
  <c r="B40" i="6"/>
  <c r="B43" i="6"/>
  <c r="O27" i="1" s="1"/>
  <c r="F26" i="1"/>
  <c r="D12" i="7" s="1"/>
  <c r="E19" i="7" s="1"/>
  <c r="E20" i="7" s="1"/>
  <c r="E21" i="7" s="1"/>
  <c r="C42" i="1"/>
  <c r="C24" i="3"/>
  <c r="B24" i="3"/>
  <c r="L21" i="1" s="1"/>
  <c r="K30" i="4"/>
  <c r="L30" i="4" s="1"/>
  <c r="J31" i="4" s="1"/>
  <c r="B25" i="9"/>
  <c r="R21" i="1" s="1"/>
  <c r="C25" i="9"/>
  <c r="B25" i="6"/>
  <c r="O21" i="1" s="1"/>
  <c r="C25" i="6"/>
  <c r="F42" i="1"/>
  <c r="C27" i="9"/>
  <c r="B27" i="9"/>
  <c r="C47" i="1"/>
  <c r="C48" i="1" s="1"/>
  <c r="B26" i="3" s="1"/>
  <c r="B42" i="3"/>
  <c r="L27" i="1" s="1"/>
  <c r="L25" i="1"/>
  <c r="U25" i="1" s="1"/>
  <c r="F47" i="1"/>
  <c r="F48" i="1" s="1"/>
  <c r="C42" i="3"/>
  <c r="B13" i="6"/>
  <c r="B38" i="6" s="1"/>
  <c r="C26" i="1"/>
  <c r="C24" i="1"/>
  <c r="K30" i="7"/>
  <c r="L30" i="7" s="1"/>
  <c r="J31" i="7" s="1"/>
  <c r="C43" i="6"/>
  <c r="B40" i="9"/>
  <c r="B43" i="9"/>
  <c r="R27" i="1" s="1"/>
  <c r="C37" i="9"/>
  <c r="C38" i="9" s="1"/>
  <c r="K30" i="10"/>
  <c r="L30" i="10" s="1"/>
  <c r="J31" i="10" s="1"/>
  <c r="I17" i="1" l="1"/>
  <c r="F17" i="1"/>
  <c r="D43" i="6"/>
  <c r="O38" i="1" s="1"/>
  <c r="D22" i="3"/>
  <c r="D27" i="9"/>
  <c r="R29" i="1" s="1"/>
  <c r="D54" i="6"/>
  <c r="N13" i="7"/>
  <c r="D12" i="10"/>
  <c r="G29" i="10" s="1"/>
  <c r="R17" i="1"/>
  <c r="B38" i="9"/>
  <c r="C39" i="3"/>
  <c r="L26" i="1"/>
  <c r="B14" i="6"/>
  <c r="G29" i="7"/>
  <c r="E22" i="7"/>
  <c r="D44" i="9"/>
  <c r="B44" i="9"/>
  <c r="U27" i="1"/>
  <c r="C44" i="9"/>
  <c r="C40" i="6"/>
  <c r="O26" i="1"/>
  <c r="K31" i="4"/>
  <c r="L31" i="4" s="1"/>
  <c r="J32" i="4" s="1"/>
  <c r="K31" i="7"/>
  <c r="L31" i="7" s="1"/>
  <c r="J32" i="7" s="1"/>
  <c r="B27" i="6"/>
  <c r="C27" i="6"/>
  <c r="D44" i="6"/>
  <c r="C44" i="6"/>
  <c r="B44" i="6"/>
  <c r="O17" i="1"/>
  <c r="N30" i="7"/>
  <c r="O30" i="7" s="1"/>
  <c r="P30" i="7" s="1"/>
  <c r="N31" i="7" s="1"/>
  <c r="O31" i="7" s="1"/>
  <c r="P31" i="7" s="1"/>
  <c r="N32" i="7" s="1"/>
  <c r="O32" i="7" s="1"/>
  <c r="P32" i="7" s="1"/>
  <c r="N33" i="7" s="1"/>
  <c r="O33" i="7" s="1"/>
  <c r="P33" i="7" s="1"/>
  <c r="N34" i="7" s="1"/>
  <c r="O34" i="7" s="1"/>
  <c r="P34" i="7" s="1"/>
  <c r="N35" i="7" s="1"/>
  <c r="O35" i="7" s="1"/>
  <c r="P35" i="7" s="1"/>
  <c r="N36" i="7" s="1"/>
  <c r="O36" i="7" s="1"/>
  <c r="P36" i="7" s="1"/>
  <c r="N37" i="7" s="1"/>
  <c r="O37" i="7" s="1"/>
  <c r="P37" i="7" s="1"/>
  <c r="N38" i="7" s="1"/>
  <c r="O38" i="7" s="1"/>
  <c r="P38" i="7" s="1"/>
  <c r="N39" i="7" s="1"/>
  <c r="O39" i="7" s="1"/>
  <c r="P39" i="7" s="1"/>
  <c r="N40" i="7" s="1"/>
  <c r="O40" i="7" s="1"/>
  <c r="P40" i="7" s="1"/>
  <c r="N41" i="7" s="1"/>
  <c r="O41" i="7" s="1"/>
  <c r="P41" i="7" s="1"/>
  <c r="N42" i="7" s="1"/>
  <c r="O42" i="7" s="1"/>
  <c r="P42" i="7" s="1"/>
  <c r="N43" i="7" s="1"/>
  <c r="O43" i="7" s="1"/>
  <c r="P43" i="7" s="1"/>
  <c r="N44" i="7" s="1"/>
  <c r="O44" i="7" s="1"/>
  <c r="P44" i="7" s="1"/>
  <c r="N45" i="7" s="1"/>
  <c r="O45" i="7" s="1"/>
  <c r="P45" i="7" s="1"/>
  <c r="N46" i="7" s="1"/>
  <c r="O46" i="7" s="1"/>
  <c r="P46" i="7" s="1"/>
  <c r="N47" i="7" s="1"/>
  <c r="O47" i="7" s="1"/>
  <c r="P47" i="7" s="1"/>
  <c r="N48" i="7" s="1"/>
  <c r="O48" i="7" s="1"/>
  <c r="P48" i="7" s="1"/>
  <c r="N49" i="7" s="1"/>
  <c r="O49" i="7" s="1"/>
  <c r="P49" i="7" s="1"/>
  <c r="N50" i="7" s="1"/>
  <c r="O50" i="7" s="1"/>
  <c r="P50" i="7" s="1"/>
  <c r="N51" i="7" s="1"/>
  <c r="O51" i="7" s="1"/>
  <c r="P51" i="7" s="1"/>
  <c r="N52" i="7" s="1"/>
  <c r="O52" i="7" s="1"/>
  <c r="P52" i="7" s="1"/>
  <c r="N53" i="7" s="1"/>
  <c r="O53" i="7" s="1"/>
  <c r="P53" i="7" s="1"/>
  <c r="N54" i="7" s="1"/>
  <c r="O54" i="7" s="1"/>
  <c r="P54" i="7" s="1"/>
  <c r="N55" i="7" s="1"/>
  <c r="O55" i="7" s="1"/>
  <c r="P55" i="7" s="1"/>
  <c r="N56" i="7" s="1"/>
  <c r="O56" i="7" s="1"/>
  <c r="P56" i="7" s="1"/>
  <c r="N57" i="7" s="1"/>
  <c r="O57" i="7" s="1"/>
  <c r="P57" i="7" s="1"/>
  <c r="N58" i="7" s="1"/>
  <c r="O58" i="7" s="1"/>
  <c r="P58" i="7" s="1"/>
  <c r="N59" i="7" s="1"/>
  <c r="O59" i="7" s="1"/>
  <c r="P59" i="7" s="1"/>
  <c r="N60" i="7" s="1"/>
  <c r="O60" i="7" s="1"/>
  <c r="P60" i="7" s="1"/>
  <c r="N61" i="7" s="1"/>
  <c r="O61" i="7" s="1"/>
  <c r="P61" i="7" s="1"/>
  <c r="N62" i="7" s="1"/>
  <c r="O62" i="7" s="1"/>
  <c r="P62" i="7" s="1"/>
  <c r="N63" i="7" s="1"/>
  <c r="O63" i="7" s="1"/>
  <c r="P63" i="7" s="1"/>
  <c r="N64" i="7" s="1"/>
  <c r="O64" i="7" s="1"/>
  <c r="P64" i="7" s="1"/>
  <c r="N65" i="7" s="1"/>
  <c r="O65" i="7" s="1"/>
  <c r="P65" i="7" s="1"/>
  <c r="N66" i="7" s="1"/>
  <c r="O66" i="7" s="1"/>
  <c r="P66" i="7" s="1"/>
  <c r="N67" i="7" s="1"/>
  <c r="O67" i="7" s="1"/>
  <c r="P67" i="7" s="1"/>
  <c r="N68" i="7" s="1"/>
  <c r="O68" i="7" s="1"/>
  <c r="P68" i="7" s="1"/>
  <c r="N69" i="7" s="1"/>
  <c r="O69" i="7" s="1"/>
  <c r="P69" i="7" s="1"/>
  <c r="N70" i="7" s="1"/>
  <c r="O70" i="7" s="1"/>
  <c r="P70" i="7" s="1"/>
  <c r="N71" i="7" s="1"/>
  <c r="O71" i="7" s="1"/>
  <c r="P71" i="7" s="1"/>
  <c r="N72" i="7" s="1"/>
  <c r="O72" i="7" s="1"/>
  <c r="P72" i="7" s="1"/>
  <c r="N73" i="7" s="1"/>
  <c r="O73" i="7" s="1"/>
  <c r="P73" i="7" s="1"/>
  <c r="N74" i="7" s="1"/>
  <c r="O74" i="7" s="1"/>
  <c r="P74" i="7" s="1"/>
  <c r="N75" i="7" s="1"/>
  <c r="O75" i="7" s="1"/>
  <c r="P75" i="7" s="1"/>
  <c r="N76" i="7" s="1"/>
  <c r="O76" i="7" s="1"/>
  <c r="P76" i="7" s="1"/>
  <c r="N77" i="7" s="1"/>
  <c r="O77" i="7" s="1"/>
  <c r="P77" i="7" s="1"/>
  <c r="N78" i="7" s="1"/>
  <c r="O78" i="7" s="1"/>
  <c r="P78" i="7" s="1"/>
  <c r="N79" i="7" s="1"/>
  <c r="O79" i="7" s="1"/>
  <c r="P79" i="7" s="1"/>
  <c r="N80" i="7" s="1"/>
  <c r="O80" i="7" s="1"/>
  <c r="P80" i="7" s="1"/>
  <c r="N81" i="7" s="1"/>
  <c r="O81" i="7" s="1"/>
  <c r="P81" i="7" s="1"/>
  <c r="N82" i="7" s="1"/>
  <c r="O82" i="7" s="1"/>
  <c r="P82" i="7" s="1"/>
  <c r="N83" i="7" s="1"/>
  <c r="O83" i="7" s="1"/>
  <c r="P83" i="7" s="1"/>
  <c r="N84" i="7" s="1"/>
  <c r="O84" i="7" s="1"/>
  <c r="P84" i="7" s="1"/>
  <c r="N85" i="7" s="1"/>
  <c r="O85" i="7" s="1"/>
  <c r="P85" i="7" s="1"/>
  <c r="N86" i="7" s="1"/>
  <c r="O86" i="7" s="1"/>
  <c r="P86" i="7" s="1"/>
  <c r="N87" i="7" s="1"/>
  <c r="O87" i="7" s="1"/>
  <c r="P87" i="7" s="1"/>
  <c r="N88" i="7" s="1"/>
  <c r="O88" i="7" s="1"/>
  <c r="P88" i="7" s="1"/>
  <c r="N89" i="7" s="1"/>
  <c r="O89" i="7" s="1"/>
  <c r="P89" i="7" s="1"/>
  <c r="N90" i="7" s="1"/>
  <c r="O90" i="7" s="1"/>
  <c r="P90" i="7" s="1"/>
  <c r="N91" i="7" s="1"/>
  <c r="O91" i="7" s="1"/>
  <c r="P91" i="7" s="1"/>
  <c r="N92" i="7" s="1"/>
  <c r="O92" i="7" s="1"/>
  <c r="P92" i="7" s="1"/>
  <c r="N93" i="7" s="1"/>
  <c r="O93" i="7" s="1"/>
  <c r="P93" i="7" s="1"/>
  <c r="N94" i="7" s="1"/>
  <c r="O94" i="7" s="1"/>
  <c r="P94" i="7" s="1"/>
  <c r="N95" i="7" s="1"/>
  <c r="O95" i="7" s="1"/>
  <c r="P95" i="7" s="1"/>
  <c r="N96" i="7" s="1"/>
  <c r="O96" i="7" s="1"/>
  <c r="P96" i="7" s="1"/>
  <c r="N97" i="7" s="1"/>
  <c r="O97" i="7" s="1"/>
  <c r="P97" i="7" s="1"/>
  <c r="N98" i="7" s="1"/>
  <c r="O98" i="7" s="1"/>
  <c r="P98" i="7" s="1"/>
  <c r="N99" i="7" s="1"/>
  <c r="O99" i="7" s="1"/>
  <c r="P99" i="7" s="1"/>
  <c r="N100" i="7" s="1"/>
  <c r="O100" i="7" s="1"/>
  <c r="P100" i="7" s="1"/>
  <c r="N101" i="7" s="1"/>
  <c r="O101" i="7" s="1"/>
  <c r="P101" i="7" s="1"/>
  <c r="N102" i="7" s="1"/>
  <c r="O102" i="7" s="1"/>
  <c r="P102" i="7" s="1"/>
  <c r="N103" i="7" s="1"/>
  <c r="O103" i="7" s="1"/>
  <c r="P103" i="7" s="1"/>
  <c r="N104" i="7" s="1"/>
  <c r="O104" i="7" s="1"/>
  <c r="P104" i="7" s="1"/>
  <c r="N105" i="7" s="1"/>
  <c r="O105" i="7" s="1"/>
  <c r="P105" i="7" s="1"/>
  <c r="N106" i="7" s="1"/>
  <c r="O106" i="7" s="1"/>
  <c r="P106" i="7" s="1"/>
  <c r="N107" i="7" s="1"/>
  <c r="O107" i="7" s="1"/>
  <c r="P107" i="7" s="1"/>
  <c r="N108" i="7" s="1"/>
  <c r="O108" i="7" s="1"/>
  <c r="P108" i="7" s="1"/>
  <c r="N109" i="7" s="1"/>
  <c r="O109" i="7" s="1"/>
  <c r="P109" i="7" s="1"/>
  <c r="N110" i="7" s="1"/>
  <c r="O110" i="7" s="1"/>
  <c r="P110" i="7" s="1"/>
  <c r="N111" i="7" s="1"/>
  <c r="O111" i="7" s="1"/>
  <c r="P111" i="7" s="1"/>
  <c r="N112" i="7" s="1"/>
  <c r="O112" i="7" s="1"/>
  <c r="P112" i="7" s="1"/>
  <c r="N113" i="7" s="1"/>
  <c r="O113" i="7" s="1"/>
  <c r="P113" i="7" s="1"/>
  <c r="N114" i="7" s="1"/>
  <c r="O114" i="7" s="1"/>
  <c r="P114" i="7" s="1"/>
  <c r="N115" i="7" s="1"/>
  <c r="O115" i="7" s="1"/>
  <c r="P115" i="7" s="1"/>
  <c r="N116" i="7" s="1"/>
  <c r="O116" i="7" s="1"/>
  <c r="P116" i="7" s="1"/>
  <c r="N117" i="7" s="1"/>
  <c r="O117" i="7" s="1"/>
  <c r="P117" i="7" s="1"/>
  <c r="N118" i="7" s="1"/>
  <c r="O118" i="7" s="1"/>
  <c r="P118" i="7" s="1"/>
  <c r="N119" i="7" s="1"/>
  <c r="O119" i="7" s="1"/>
  <c r="P119" i="7" s="1"/>
  <c r="N120" i="7" s="1"/>
  <c r="O120" i="7" s="1"/>
  <c r="P120" i="7" s="1"/>
  <c r="N121" i="7" s="1"/>
  <c r="O121" i="7" s="1"/>
  <c r="P121" i="7" s="1"/>
  <c r="N122" i="7" s="1"/>
  <c r="O122" i="7" s="1"/>
  <c r="P122" i="7" s="1"/>
  <c r="N123" i="7" s="1"/>
  <c r="O123" i="7" s="1"/>
  <c r="P123" i="7" s="1"/>
  <c r="N124" i="7" s="1"/>
  <c r="O124" i="7" s="1"/>
  <c r="P124" i="7" s="1"/>
  <c r="N125" i="7" s="1"/>
  <c r="O125" i="7" s="1"/>
  <c r="P125" i="7" s="1"/>
  <c r="N126" i="7" s="1"/>
  <c r="O126" i="7" s="1"/>
  <c r="P126" i="7" s="1"/>
  <c r="N127" i="7" s="1"/>
  <c r="O127" i="7" s="1"/>
  <c r="P127" i="7" s="1"/>
  <c r="N128" i="7" s="1"/>
  <c r="O128" i="7" s="1"/>
  <c r="P128" i="7" s="1"/>
  <c r="N129" i="7" s="1"/>
  <c r="O129" i="7" s="1"/>
  <c r="P129" i="7" s="1"/>
  <c r="N130" i="7" s="1"/>
  <c r="O130" i="7" s="1"/>
  <c r="P130" i="7" s="1"/>
  <c r="N131" i="7" s="1"/>
  <c r="O131" i="7" s="1"/>
  <c r="P131" i="7" s="1"/>
  <c r="N132" i="7" s="1"/>
  <c r="O132" i="7" s="1"/>
  <c r="P132" i="7" s="1"/>
  <c r="N133" i="7" s="1"/>
  <c r="O133" i="7" s="1"/>
  <c r="P133" i="7" s="1"/>
  <c r="N134" i="7" s="1"/>
  <c r="O134" i="7" s="1"/>
  <c r="P134" i="7" s="1"/>
  <c r="N135" i="7" s="1"/>
  <c r="O135" i="7" s="1"/>
  <c r="P135" i="7" s="1"/>
  <c r="N136" i="7" s="1"/>
  <c r="O136" i="7" s="1"/>
  <c r="P136" i="7" s="1"/>
  <c r="N137" i="7" s="1"/>
  <c r="O137" i="7" s="1"/>
  <c r="P137" i="7" s="1"/>
  <c r="N138" i="7" s="1"/>
  <c r="O138" i="7" s="1"/>
  <c r="P138" i="7" s="1"/>
  <c r="N139" i="7" s="1"/>
  <c r="O139" i="7" s="1"/>
  <c r="P139" i="7" s="1"/>
  <c r="N140" i="7" s="1"/>
  <c r="O140" i="7" s="1"/>
  <c r="P140" i="7" s="1"/>
  <c r="N141" i="7" s="1"/>
  <c r="O141" i="7" s="1"/>
  <c r="P141" i="7" s="1"/>
  <c r="N142" i="7" s="1"/>
  <c r="O142" i="7" s="1"/>
  <c r="P142" i="7" s="1"/>
  <c r="N143" i="7" s="1"/>
  <c r="O143" i="7" s="1"/>
  <c r="P143" i="7" s="1"/>
  <c r="N144" i="7" s="1"/>
  <c r="O144" i="7" s="1"/>
  <c r="P144" i="7" s="1"/>
  <c r="N145" i="7" s="1"/>
  <c r="O145" i="7" s="1"/>
  <c r="P145" i="7" s="1"/>
  <c r="N146" i="7" s="1"/>
  <c r="O146" i="7" s="1"/>
  <c r="P146" i="7" s="1"/>
  <c r="N147" i="7" s="1"/>
  <c r="O147" i="7" s="1"/>
  <c r="P147" i="7" s="1"/>
  <c r="N148" i="7" s="1"/>
  <c r="O148" i="7" s="1"/>
  <c r="P148" i="7" s="1"/>
  <c r="N149" i="7" s="1"/>
  <c r="O149" i="7" s="1"/>
  <c r="P149" i="7" s="1"/>
  <c r="N150" i="7" s="1"/>
  <c r="O150" i="7" s="1"/>
  <c r="P150" i="7" s="1"/>
  <c r="N151" i="7" s="1"/>
  <c r="O151" i="7" s="1"/>
  <c r="P151" i="7" s="1"/>
  <c r="N152" i="7" s="1"/>
  <c r="O152" i="7" s="1"/>
  <c r="P152" i="7" s="1"/>
  <c r="N153" i="7" s="1"/>
  <c r="O153" i="7" s="1"/>
  <c r="P153" i="7" s="1"/>
  <c r="N154" i="7" s="1"/>
  <c r="O154" i="7" s="1"/>
  <c r="P154" i="7" s="1"/>
  <c r="N155" i="7" s="1"/>
  <c r="O155" i="7" s="1"/>
  <c r="P155" i="7" s="1"/>
  <c r="N156" i="7" s="1"/>
  <c r="O156" i="7" s="1"/>
  <c r="P156" i="7" s="1"/>
  <c r="N157" i="7" s="1"/>
  <c r="O157" i="7" s="1"/>
  <c r="P157" i="7" s="1"/>
  <c r="N158" i="7" s="1"/>
  <c r="O158" i="7" s="1"/>
  <c r="P158" i="7" s="1"/>
  <c r="N159" i="7" s="1"/>
  <c r="O159" i="7" s="1"/>
  <c r="P159" i="7" s="1"/>
  <c r="N160" i="7" s="1"/>
  <c r="O160" i="7" s="1"/>
  <c r="P160" i="7" s="1"/>
  <c r="N161" i="7" s="1"/>
  <c r="O161" i="7" s="1"/>
  <c r="P161" i="7" s="1"/>
  <c r="N162" i="7" s="1"/>
  <c r="O162" i="7" s="1"/>
  <c r="P162" i="7" s="1"/>
  <c r="N163" i="7" s="1"/>
  <c r="O163" i="7" s="1"/>
  <c r="P163" i="7" s="1"/>
  <c r="N164" i="7" s="1"/>
  <c r="O164" i="7" s="1"/>
  <c r="P164" i="7" s="1"/>
  <c r="N165" i="7" s="1"/>
  <c r="O165" i="7" s="1"/>
  <c r="P165" i="7" s="1"/>
  <c r="N166" i="7" s="1"/>
  <c r="O166" i="7" s="1"/>
  <c r="P166" i="7" s="1"/>
  <c r="N167" i="7" s="1"/>
  <c r="O167" i="7" s="1"/>
  <c r="P167" i="7" s="1"/>
  <c r="N168" i="7" s="1"/>
  <c r="O168" i="7" s="1"/>
  <c r="P168" i="7" s="1"/>
  <c r="N169" i="7" s="1"/>
  <c r="O169" i="7" s="1"/>
  <c r="P169" i="7" s="1"/>
  <c r="N170" i="7" s="1"/>
  <c r="O170" i="7" s="1"/>
  <c r="P170" i="7" s="1"/>
  <c r="N171" i="7" s="1"/>
  <c r="O171" i="7" s="1"/>
  <c r="P171" i="7" s="1"/>
  <c r="N172" i="7" s="1"/>
  <c r="O172" i="7" s="1"/>
  <c r="P172" i="7" s="1"/>
  <c r="N173" i="7" s="1"/>
  <c r="O173" i="7" s="1"/>
  <c r="P173" i="7" s="1"/>
  <c r="N174" i="7" s="1"/>
  <c r="O174" i="7" s="1"/>
  <c r="P174" i="7" s="1"/>
  <c r="N175" i="7" s="1"/>
  <c r="O175" i="7" s="1"/>
  <c r="P175" i="7" s="1"/>
  <c r="N176" i="7" s="1"/>
  <c r="O176" i="7" s="1"/>
  <c r="P176" i="7" s="1"/>
  <c r="N177" i="7" s="1"/>
  <c r="O177" i="7" s="1"/>
  <c r="P177" i="7" s="1"/>
  <c r="N178" i="7" s="1"/>
  <c r="O178" i="7" s="1"/>
  <c r="P178" i="7" s="1"/>
  <c r="N179" i="7" s="1"/>
  <c r="O179" i="7" s="1"/>
  <c r="P179" i="7" s="1"/>
  <c r="N180" i="7" s="1"/>
  <c r="O180" i="7" s="1"/>
  <c r="P180" i="7" s="1"/>
  <c r="N181" i="7" s="1"/>
  <c r="O181" i="7" s="1"/>
  <c r="P181" i="7" s="1"/>
  <c r="N182" i="7" s="1"/>
  <c r="O182" i="7" s="1"/>
  <c r="P182" i="7" s="1"/>
  <c r="N183" i="7" s="1"/>
  <c r="O183" i="7" s="1"/>
  <c r="P183" i="7" s="1"/>
  <c r="N184" i="7" s="1"/>
  <c r="O184" i="7" s="1"/>
  <c r="P184" i="7" s="1"/>
  <c r="N185" i="7" s="1"/>
  <c r="O185" i="7" s="1"/>
  <c r="P185" i="7" s="1"/>
  <c r="N186" i="7" s="1"/>
  <c r="O186" i="7" s="1"/>
  <c r="P186" i="7" s="1"/>
  <c r="N187" i="7" s="1"/>
  <c r="O187" i="7" s="1"/>
  <c r="P187" i="7" s="1"/>
  <c r="N188" i="7" s="1"/>
  <c r="O188" i="7" s="1"/>
  <c r="P188" i="7" s="1"/>
  <c r="N189" i="7" s="1"/>
  <c r="O189" i="7" s="1"/>
  <c r="P189" i="7" s="1"/>
  <c r="N190" i="7" s="1"/>
  <c r="O190" i="7" s="1"/>
  <c r="P190" i="7" s="1"/>
  <c r="N191" i="7" s="1"/>
  <c r="O191" i="7" s="1"/>
  <c r="P191" i="7" s="1"/>
  <c r="N192" i="7" s="1"/>
  <c r="O192" i="7" s="1"/>
  <c r="P192" i="7" s="1"/>
  <c r="N193" i="7" s="1"/>
  <c r="O193" i="7" s="1"/>
  <c r="P193" i="7" s="1"/>
  <c r="N194" i="7" s="1"/>
  <c r="O194" i="7" s="1"/>
  <c r="P194" i="7" s="1"/>
  <c r="N195" i="7" s="1"/>
  <c r="O195" i="7" s="1"/>
  <c r="P195" i="7" s="1"/>
  <c r="N196" i="7" s="1"/>
  <c r="O196" i="7" s="1"/>
  <c r="P196" i="7" s="1"/>
  <c r="N197" i="7" s="1"/>
  <c r="O197" i="7" s="1"/>
  <c r="P197" i="7" s="1"/>
  <c r="N198" i="7" s="1"/>
  <c r="O198" i="7" s="1"/>
  <c r="P198" i="7" s="1"/>
  <c r="N199" i="7" s="1"/>
  <c r="O199" i="7" s="1"/>
  <c r="P199" i="7" s="1"/>
  <c r="N200" i="7" s="1"/>
  <c r="O200" i="7" s="1"/>
  <c r="P200" i="7" s="1"/>
  <c r="N201" i="7" s="1"/>
  <c r="O201" i="7" s="1"/>
  <c r="P201" i="7" s="1"/>
  <c r="N202" i="7" s="1"/>
  <c r="O202" i="7" s="1"/>
  <c r="P202" i="7" s="1"/>
  <c r="N203" i="7" s="1"/>
  <c r="O203" i="7" s="1"/>
  <c r="P203" i="7" s="1"/>
  <c r="N204" i="7" s="1"/>
  <c r="O204" i="7" s="1"/>
  <c r="P204" i="7" s="1"/>
  <c r="N205" i="7" s="1"/>
  <c r="O205" i="7" s="1"/>
  <c r="P205" i="7" s="1"/>
  <c r="N206" i="7" s="1"/>
  <c r="O206" i="7" s="1"/>
  <c r="P206" i="7" s="1"/>
  <c r="N207" i="7" s="1"/>
  <c r="O207" i="7" s="1"/>
  <c r="P207" i="7" s="1"/>
  <c r="N208" i="7" s="1"/>
  <c r="O208" i="7" s="1"/>
  <c r="P208" i="7" s="1"/>
  <c r="N209" i="7" s="1"/>
  <c r="O209" i="7" s="1"/>
  <c r="P209" i="7" s="1"/>
  <c r="N210" i="7" s="1"/>
  <c r="O210" i="7" s="1"/>
  <c r="P210" i="7" s="1"/>
  <c r="N211" i="7" s="1"/>
  <c r="O211" i="7" s="1"/>
  <c r="P211" i="7" s="1"/>
  <c r="N212" i="7" s="1"/>
  <c r="O212" i="7" s="1"/>
  <c r="P212" i="7" s="1"/>
  <c r="N213" i="7" s="1"/>
  <c r="O213" i="7" s="1"/>
  <c r="P213" i="7" s="1"/>
  <c r="N214" i="7" s="1"/>
  <c r="O214" i="7" s="1"/>
  <c r="P214" i="7" s="1"/>
  <c r="N215" i="7" s="1"/>
  <c r="O215" i="7" s="1"/>
  <c r="P215" i="7" s="1"/>
  <c r="N216" i="7" s="1"/>
  <c r="O216" i="7" s="1"/>
  <c r="P216" i="7" s="1"/>
  <c r="N217" i="7" s="1"/>
  <c r="O217" i="7" s="1"/>
  <c r="P217" i="7" s="1"/>
  <c r="N218" i="7" s="1"/>
  <c r="O218" i="7" s="1"/>
  <c r="P218" i="7" s="1"/>
  <c r="N219" i="7" s="1"/>
  <c r="O219" i="7" s="1"/>
  <c r="P219" i="7" s="1"/>
  <c r="N220" i="7" s="1"/>
  <c r="O220" i="7" s="1"/>
  <c r="P220" i="7" s="1"/>
  <c r="N221" i="7" s="1"/>
  <c r="O221" i="7" s="1"/>
  <c r="P221" i="7" s="1"/>
  <c r="N222" i="7" s="1"/>
  <c r="O222" i="7" s="1"/>
  <c r="P222" i="7" s="1"/>
  <c r="N223" i="7" s="1"/>
  <c r="O223" i="7" s="1"/>
  <c r="P223" i="7" s="1"/>
  <c r="N224" i="7" s="1"/>
  <c r="O224" i="7" s="1"/>
  <c r="P224" i="7" s="1"/>
  <c r="N225" i="7" s="1"/>
  <c r="O225" i="7" s="1"/>
  <c r="P225" i="7" s="1"/>
  <c r="N226" i="7" s="1"/>
  <c r="O226" i="7" s="1"/>
  <c r="P226" i="7" s="1"/>
  <c r="N227" i="7" s="1"/>
  <c r="O227" i="7" s="1"/>
  <c r="P227" i="7" s="1"/>
  <c r="N228" i="7" s="1"/>
  <c r="O228" i="7" s="1"/>
  <c r="P228" i="7" s="1"/>
  <c r="N229" i="7" s="1"/>
  <c r="O229" i="7" s="1"/>
  <c r="P229" i="7" s="1"/>
  <c r="N230" i="7" s="1"/>
  <c r="O230" i="7" s="1"/>
  <c r="P230" i="7" s="1"/>
  <c r="N231" i="7" s="1"/>
  <c r="O231" i="7" s="1"/>
  <c r="P231" i="7" s="1"/>
  <c r="N232" i="7" s="1"/>
  <c r="O232" i="7" s="1"/>
  <c r="P232" i="7" s="1"/>
  <c r="N233" i="7" s="1"/>
  <c r="O233" i="7" s="1"/>
  <c r="P233" i="7" s="1"/>
  <c r="N234" i="7" s="1"/>
  <c r="O234" i="7" s="1"/>
  <c r="P234" i="7" s="1"/>
  <c r="N235" i="7" s="1"/>
  <c r="O235" i="7" s="1"/>
  <c r="P235" i="7" s="1"/>
  <c r="N236" i="7" s="1"/>
  <c r="O236" i="7" s="1"/>
  <c r="P236" i="7" s="1"/>
  <c r="N237" i="7" s="1"/>
  <c r="O237" i="7" s="1"/>
  <c r="P237" i="7" s="1"/>
  <c r="N238" i="7" s="1"/>
  <c r="O238" i="7" s="1"/>
  <c r="P238" i="7" s="1"/>
  <c r="N239" i="7" s="1"/>
  <c r="O239" i="7" s="1"/>
  <c r="P239" i="7" s="1"/>
  <c r="N240" i="7" s="1"/>
  <c r="O240" i="7" s="1"/>
  <c r="P240" i="7" s="1"/>
  <c r="N241" i="7" s="1"/>
  <c r="O241" i="7" s="1"/>
  <c r="P241" i="7" s="1"/>
  <c r="N242" i="7" s="1"/>
  <c r="O242" i="7" s="1"/>
  <c r="P242" i="7" s="1"/>
  <c r="N243" i="7" s="1"/>
  <c r="O243" i="7" s="1"/>
  <c r="P243" i="7" s="1"/>
  <c r="N244" i="7" s="1"/>
  <c r="O244" i="7" s="1"/>
  <c r="P244" i="7" s="1"/>
  <c r="N245" i="7" s="1"/>
  <c r="O245" i="7" s="1"/>
  <c r="P245" i="7" s="1"/>
  <c r="N246" i="7" s="1"/>
  <c r="O246" i="7" s="1"/>
  <c r="P246" i="7" s="1"/>
  <c r="N247" i="7" s="1"/>
  <c r="O247" i="7" s="1"/>
  <c r="P247" i="7" s="1"/>
  <c r="N248" i="7" s="1"/>
  <c r="O248" i="7" s="1"/>
  <c r="P248" i="7" s="1"/>
  <c r="N249" i="7" s="1"/>
  <c r="O249" i="7" s="1"/>
  <c r="P249" i="7" s="1"/>
  <c r="N250" i="7" s="1"/>
  <c r="O250" i="7" s="1"/>
  <c r="P250" i="7" s="1"/>
  <c r="N251" i="7" s="1"/>
  <c r="O251" i="7" s="1"/>
  <c r="P251" i="7" s="1"/>
  <c r="N252" i="7" s="1"/>
  <c r="O252" i="7" s="1"/>
  <c r="P252" i="7" s="1"/>
  <c r="N253" i="7" s="1"/>
  <c r="O253" i="7" s="1"/>
  <c r="P253" i="7" s="1"/>
  <c r="N254" i="7" s="1"/>
  <c r="O254" i="7" s="1"/>
  <c r="P254" i="7" s="1"/>
  <c r="N255" i="7" s="1"/>
  <c r="O255" i="7" s="1"/>
  <c r="P255" i="7" s="1"/>
  <c r="N256" i="7" s="1"/>
  <c r="O256" i="7" s="1"/>
  <c r="P256" i="7" s="1"/>
  <c r="N257" i="7" s="1"/>
  <c r="O257" i="7" s="1"/>
  <c r="P257" i="7" s="1"/>
  <c r="N258" i="7" s="1"/>
  <c r="O258" i="7" s="1"/>
  <c r="P258" i="7" s="1"/>
  <c r="N259" i="7" s="1"/>
  <c r="O259" i="7" s="1"/>
  <c r="P259" i="7" s="1"/>
  <c r="N260" i="7" s="1"/>
  <c r="O260" i="7" s="1"/>
  <c r="P260" i="7" s="1"/>
  <c r="N261" i="7" s="1"/>
  <c r="O261" i="7" s="1"/>
  <c r="P261" i="7" s="1"/>
  <c r="N262" i="7" s="1"/>
  <c r="O262" i="7" s="1"/>
  <c r="P262" i="7" s="1"/>
  <c r="N263" i="7" s="1"/>
  <c r="O263" i="7" s="1"/>
  <c r="P263" i="7" s="1"/>
  <c r="N264" i="7" s="1"/>
  <c r="O264" i="7" s="1"/>
  <c r="P264" i="7" s="1"/>
  <c r="N265" i="7" s="1"/>
  <c r="O265" i="7" s="1"/>
  <c r="P265" i="7" s="1"/>
  <c r="N266" i="7" s="1"/>
  <c r="O266" i="7" s="1"/>
  <c r="P266" i="7" s="1"/>
  <c r="N267" i="7" s="1"/>
  <c r="O267" i="7" s="1"/>
  <c r="P267" i="7" s="1"/>
  <c r="N268" i="7" s="1"/>
  <c r="O268" i="7" s="1"/>
  <c r="P268" i="7" s="1"/>
  <c r="N269" i="7" s="1"/>
  <c r="O269" i="7" s="1"/>
  <c r="P269" i="7" s="1"/>
  <c r="N270" i="7" s="1"/>
  <c r="O270" i="7" s="1"/>
  <c r="P270" i="7" s="1"/>
  <c r="N271" i="7" s="1"/>
  <c r="O271" i="7" s="1"/>
  <c r="P271" i="7" s="1"/>
  <c r="N272" i="7" s="1"/>
  <c r="O272" i="7" s="1"/>
  <c r="P272" i="7" s="1"/>
  <c r="N273" i="7" s="1"/>
  <c r="O273" i="7" s="1"/>
  <c r="P273" i="7" s="1"/>
  <c r="N274" i="7" s="1"/>
  <c r="O274" i="7" s="1"/>
  <c r="P274" i="7" s="1"/>
  <c r="N275" i="7" s="1"/>
  <c r="O275" i="7" s="1"/>
  <c r="P275" i="7" s="1"/>
  <c r="N276" i="7" s="1"/>
  <c r="O276" i="7" s="1"/>
  <c r="P276" i="7" s="1"/>
  <c r="N277" i="7" s="1"/>
  <c r="O277" i="7" s="1"/>
  <c r="P277" i="7" s="1"/>
  <c r="N278" i="7" s="1"/>
  <c r="O278" i="7" s="1"/>
  <c r="P278" i="7" s="1"/>
  <c r="N279" i="7" s="1"/>
  <c r="O279" i="7" s="1"/>
  <c r="P279" i="7" s="1"/>
  <c r="N280" i="7" s="1"/>
  <c r="O280" i="7" s="1"/>
  <c r="P280" i="7" s="1"/>
  <c r="N281" i="7" s="1"/>
  <c r="O281" i="7" s="1"/>
  <c r="P281" i="7" s="1"/>
  <c r="N282" i="7" s="1"/>
  <c r="O282" i="7" s="1"/>
  <c r="P282" i="7" s="1"/>
  <c r="N283" i="7" s="1"/>
  <c r="O283" i="7" s="1"/>
  <c r="P283" i="7" s="1"/>
  <c r="N284" i="7" s="1"/>
  <c r="O284" i="7" s="1"/>
  <c r="P284" i="7" s="1"/>
  <c r="N285" i="7" s="1"/>
  <c r="O285" i="7" s="1"/>
  <c r="P285" i="7" s="1"/>
  <c r="N286" i="7" s="1"/>
  <c r="O286" i="7" s="1"/>
  <c r="P286" i="7" s="1"/>
  <c r="N287" i="7" s="1"/>
  <c r="O287" i="7" s="1"/>
  <c r="P287" i="7" s="1"/>
  <c r="N288" i="7" s="1"/>
  <c r="O288" i="7" s="1"/>
  <c r="P288" i="7" s="1"/>
  <c r="N289" i="7" s="1"/>
  <c r="O289" i="7" s="1"/>
  <c r="P289" i="7" s="1"/>
  <c r="N290" i="7" s="1"/>
  <c r="O290" i="7" s="1"/>
  <c r="P290" i="7" s="1"/>
  <c r="N291" i="7" s="1"/>
  <c r="O291" i="7" s="1"/>
  <c r="P291" i="7" s="1"/>
  <c r="N292" i="7" s="1"/>
  <c r="O292" i="7" s="1"/>
  <c r="P292" i="7" s="1"/>
  <c r="N293" i="7" s="1"/>
  <c r="O293" i="7" s="1"/>
  <c r="P293" i="7" s="1"/>
  <c r="N294" i="7" s="1"/>
  <c r="O294" i="7" s="1"/>
  <c r="P294" i="7" s="1"/>
  <c r="N295" i="7" s="1"/>
  <c r="O295" i="7" s="1"/>
  <c r="P295" i="7" s="1"/>
  <c r="N296" i="7" s="1"/>
  <c r="O296" i="7" s="1"/>
  <c r="P296" i="7" s="1"/>
  <c r="N297" i="7" s="1"/>
  <c r="O297" i="7" s="1"/>
  <c r="P297" i="7" s="1"/>
  <c r="N298" i="7" s="1"/>
  <c r="O298" i="7" s="1"/>
  <c r="P298" i="7" s="1"/>
  <c r="N299" i="7" s="1"/>
  <c r="O299" i="7" s="1"/>
  <c r="P299" i="7" s="1"/>
  <c r="N300" i="7" s="1"/>
  <c r="O300" i="7" s="1"/>
  <c r="P300" i="7" s="1"/>
  <c r="N301" i="7" s="1"/>
  <c r="O301" i="7" s="1"/>
  <c r="P301" i="7" s="1"/>
  <c r="N302" i="7" s="1"/>
  <c r="O302" i="7" s="1"/>
  <c r="P302" i="7" s="1"/>
  <c r="N303" i="7" s="1"/>
  <c r="O303" i="7" s="1"/>
  <c r="P303" i="7" s="1"/>
  <c r="N304" i="7" s="1"/>
  <c r="O304" i="7" s="1"/>
  <c r="P304" i="7" s="1"/>
  <c r="N305" i="7" s="1"/>
  <c r="O305" i="7" s="1"/>
  <c r="P305" i="7" s="1"/>
  <c r="N306" i="7" s="1"/>
  <c r="O306" i="7" s="1"/>
  <c r="P306" i="7" s="1"/>
  <c r="N307" i="7" s="1"/>
  <c r="O307" i="7" s="1"/>
  <c r="P307" i="7" s="1"/>
  <c r="N308" i="7" s="1"/>
  <c r="O308" i="7" s="1"/>
  <c r="P308" i="7" s="1"/>
  <c r="N309" i="7" s="1"/>
  <c r="O309" i="7" s="1"/>
  <c r="P309" i="7" s="1"/>
  <c r="N310" i="7" s="1"/>
  <c r="O310" i="7" s="1"/>
  <c r="P310" i="7" s="1"/>
  <c r="N311" i="7" s="1"/>
  <c r="O311" i="7" s="1"/>
  <c r="P311" i="7" s="1"/>
  <c r="N312" i="7" s="1"/>
  <c r="O312" i="7" s="1"/>
  <c r="P312" i="7" s="1"/>
  <c r="N313" i="7" s="1"/>
  <c r="O313" i="7" s="1"/>
  <c r="P313" i="7" s="1"/>
  <c r="N314" i="7" s="1"/>
  <c r="O314" i="7" s="1"/>
  <c r="P314" i="7" s="1"/>
  <c r="N315" i="7" s="1"/>
  <c r="O315" i="7" s="1"/>
  <c r="P315" i="7" s="1"/>
  <c r="N316" i="7" s="1"/>
  <c r="O316" i="7" s="1"/>
  <c r="P316" i="7" s="1"/>
  <c r="N317" i="7" s="1"/>
  <c r="O317" i="7" s="1"/>
  <c r="P317" i="7" s="1"/>
  <c r="N318" i="7" s="1"/>
  <c r="O318" i="7" s="1"/>
  <c r="P318" i="7" s="1"/>
  <c r="N319" i="7" s="1"/>
  <c r="O319" i="7" s="1"/>
  <c r="P319" i="7" s="1"/>
  <c r="N320" i="7" s="1"/>
  <c r="O320" i="7" s="1"/>
  <c r="P320" i="7" s="1"/>
  <c r="N321" i="7" s="1"/>
  <c r="O321" i="7" s="1"/>
  <c r="P321" i="7" s="1"/>
  <c r="N322" i="7" s="1"/>
  <c r="O322" i="7" s="1"/>
  <c r="P322" i="7" s="1"/>
  <c r="N323" i="7" s="1"/>
  <c r="O323" i="7" s="1"/>
  <c r="P323" i="7" s="1"/>
  <c r="N324" i="7" s="1"/>
  <c r="O324" i="7" s="1"/>
  <c r="P324" i="7" s="1"/>
  <c r="N325" i="7" s="1"/>
  <c r="O325" i="7" s="1"/>
  <c r="P325" i="7" s="1"/>
  <c r="N326" i="7" s="1"/>
  <c r="O326" i="7" s="1"/>
  <c r="P326" i="7" s="1"/>
  <c r="N327" i="7" s="1"/>
  <c r="O327" i="7" s="1"/>
  <c r="P327" i="7" s="1"/>
  <c r="N328" i="7" s="1"/>
  <c r="O328" i="7" s="1"/>
  <c r="P328" i="7" s="1"/>
  <c r="N329" i="7" s="1"/>
  <c r="O329" i="7" s="1"/>
  <c r="P329" i="7" s="1"/>
  <c r="N330" i="7" s="1"/>
  <c r="O330" i="7" s="1"/>
  <c r="P330" i="7" s="1"/>
  <c r="N331" i="7" s="1"/>
  <c r="O331" i="7" s="1"/>
  <c r="P331" i="7" s="1"/>
  <c r="N332" i="7" s="1"/>
  <c r="O332" i="7" s="1"/>
  <c r="P332" i="7" s="1"/>
  <c r="N333" i="7" s="1"/>
  <c r="O333" i="7" s="1"/>
  <c r="P333" i="7" s="1"/>
  <c r="N334" i="7" s="1"/>
  <c r="O334" i="7" s="1"/>
  <c r="P334" i="7" s="1"/>
  <c r="N335" i="7" s="1"/>
  <c r="O335" i="7" s="1"/>
  <c r="P335" i="7" s="1"/>
  <c r="N336" i="7" s="1"/>
  <c r="O336" i="7" s="1"/>
  <c r="P336" i="7" s="1"/>
  <c r="N337" i="7" s="1"/>
  <c r="O337" i="7" s="1"/>
  <c r="P337" i="7" s="1"/>
  <c r="N338" i="7" s="1"/>
  <c r="O338" i="7" s="1"/>
  <c r="P338" i="7" s="1"/>
  <c r="N339" i="7" s="1"/>
  <c r="O339" i="7" s="1"/>
  <c r="P339" i="7" s="1"/>
  <c r="N340" i="7" s="1"/>
  <c r="O340" i="7" s="1"/>
  <c r="P340" i="7" s="1"/>
  <c r="N341" i="7" s="1"/>
  <c r="O341" i="7" s="1"/>
  <c r="P341" i="7" s="1"/>
  <c r="N342" i="7" s="1"/>
  <c r="O342" i="7" s="1"/>
  <c r="P342" i="7" s="1"/>
  <c r="N343" i="7" s="1"/>
  <c r="O343" i="7" s="1"/>
  <c r="P343" i="7" s="1"/>
  <c r="N344" i="7" s="1"/>
  <c r="O344" i="7" s="1"/>
  <c r="P344" i="7" s="1"/>
  <c r="N345" i="7" s="1"/>
  <c r="O345" i="7" s="1"/>
  <c r="P345" i="7" s="1"/>
  <c r="N346" i="7" s="1"/>
  <c r="O346" i="7" s="1"/>
  <c r="P346" i="7" s="1"/>
  <c r="N347" i="7" s="1"/>
  <c r="O347" i="7" s="1"/>
  <c r="P347" i="7" s="1"/>
  <c r="N348" i="7" s="1"/>
  <c r="O348" i="7" s="1"/>
  <c r="P348" i="7" s="1"/>
  <c r="N349" i="7" s="1"/>
  <c r="O349" i="7" s="1"/>
  <c r="P349" i="7" s="1"/>
  <c r="N350" i="7" s="1"/>
  <c r="O350" i="7" s="1"/>
  <c r="P350" i="7" s="1"/>
  <c r="N351" i="7" s="1"/>
  <c r="O351" i="7" s="1"/>
  <c r="P351" i="7" s="1"/>
  <c r="N352" i="7" s="1"/>
  <c r="O352" i="7" s="1"/>
  <c r="P352" i="7" s="1"/>
  <c r="N353" i="7" s="1"/>
  <c r="O353" i="7" s="1"/>
  <c r="P353" i="7" s="1"/>
  <c r="N354" i="7" s="1"/>
  <c r="O354" i="7" s="1"/>
  <c r="P354" i="7" s="1"/>
  <c r="N355" i="7" s="1"/>
  <c r="O355" i="7" s="1"/>
  <c r="P355" i="7" s="1"/>
  <c r="N356" i="7" s="1"/>
  <c r="O356" i="7" s="1"/>
  <c r="P356" i="7" s="1"/>
  <c r="N357" i="7" s="1"/>
  <c r="O357" i="7" s="1"/>
  <c r="P357" i="7" s="1"/>
  <c r="N358" i="7" s="1"/>
  <c r="O358" i="7" s="1"/>
  <c r="P358" i="7" s="1"/>
  <c r="N359" i="7" s="1"/>
  <c r="O359" i="7" s="1"/>
  <c r="P359" i="7" s="1"/>
  <c r="N360" i="7" s="1"/>
  <c r="O360" i="7" s="1"/>
  <c r="P360" i="7" s="1"/>
  <c r="N361" i="7" s="1"/>
  <c r="O361" i="7" s="1"/>
  <c r="P361" i="7" s="1"/>
  <c r="N362" i="7" s="1"/>
  <c r="O362" i="7" s="1"/>
  <c r="P362" i="7" s="1"/>
  <c r="N363" i="7" s="1"/>
  <c r="O363" i="7" s="1"/>
  <c r="P363" i="7" s="1"/>
  <c r="N364" i="7" s="1"/>
  <c r="O364" i="7" s="1"/>
  <c r="P364" i="7" s="1"/>
  <c r="N365" i="7" s="1"/>
  <c r="O365" i="7" s="1"/>
  <c r="P365" i="7" s="1"/>
  <c r="N366" i="7" s="1"/>
  <c r="O366" i="7" s="1"/>
  <c r="P366" i="7" s="1"/>
  <c r="N367" i="7" s="1"/>
  <c r="O367" i="7" s="1"/>
  <c r="P367" i="7" s="1"/>
  <c r="N368" i="7" s="1"/>
  <c r="O368" i="7" s="1"/>
  <c r="P368" i="7" s="1"/>
  <c r="N369" i="7" s="1"/>
  <c r="O369" i="7" s="1"/>
  <c r="P369" i="7" s="1"/>
  <c r="N370" i="7" s="1"/>
  <c r="O370" i="7" s="1"/>
  <c r="P370" i="7" s="1"/>
  <c r="N371" i="7" s="1"/>
  <c r="O371" i="7" s="1"/>
  <c r="P371" i="7" s="1"/>
  <c r="N372" i="7" s="1"/>
  <c r="O372" i="7" s="1"/>
  <c r="P372" i="7" s="1"/>
  <c r="N373" i="7" s="1"/>
  <c r="O373" i="7" s="1"/>
  <c r="P373" i="7" s="1"/>
  <c r="N374" i="7" s="1"/>
  <c r="O374" i="7" s="1"/>
  <c r="P374" i="7" s="1"/>
  <c r="N375" i="7" s="1"/>
  <c r="O375" i="7" s="1"/>
  <c r="P375" i="7" s="1"/>
  <c r="N376" i="7" s="1"/>
  <c r="O376" i="7" s="1"/>
  <c r="P376" i="7" s="1"/>
  <c r="N377" i="7" s="1"/>
  <c r="O377" i="7" s="1"/>
  <c r="P377" i="7" s="1"/>
  <c r="N378" i="7" s="1"/>
  <c r="O378" i="7" s="1"/>
  <c r="P378" i="7" s="1"/>
  <c r="N379" i="7" s="1"/>
  <c r="O379" i="7" s="1"/>
  <c r="P379" i="7" s="1"/>
  <c r="N380" i="7" s="1"/>
  <c r="O380" i="7" s="1"/>
  <c r="P380" i="7" s="1"/>
  <c r="N381" i="7" s="1"/>
  <c r="O381" i="7" s="1"/>
  <c r="P381" i="7" s="1"/>
  <c r="N382" i="7" s="1"/>
  <c r="O382" i="7" s="1"/>
  <c r="P382" i="7" s="1"/>
  <c r="N383" i="7" s="1"/>
  <c r="O383" i="7" s="1"/>
  <c r="P383" i="7" s="1"/>
  <c r="N384" i="7" s="1"/>
  <c r="O384" i="7" s="1"/>
  <c r="P384" i="7" s="1"/>
  <c r="N385" i="7" s="1"/>
  <c r="O385" i="7" s="1"/>
  <c r="P385" i="7" s="1"/>
  <c r="N386" i="7" s="1"/>
  <c r="O386" i="7" s="1"/>
  <c r="P386" i="7" s="1"/>
  <c r="N387" i="7" s="1"/>
  <c r="O387" i="7" s="1"/>
  <c r="P387" i="7" s="1"/>
  <c r="N388" i="7" s="1"/>
  <c r="O388" i="7" s="1"/>
  <c r="P388" i="7" s="1"/>
  <c r="N389" i="7" s="1"/>
  <c r="O389" i="7" s="1"/>
  <c r="P389" i="7" s="1"/>
  <c r="B12" i="3"/>
  <c r="D53" i="3"/>
  <c r="N13" i="4"/>
  <c r="N30" i="4" s="1"/>
  <c r="O30" i="4" s="1"/>
  <c r="P30" i="4" s="1"/>
  <c r="N31" i="4" s="1"/>
  <c r="O31" i="4" s="1"/>
  <c r="P31" i="4" s="1"/>
  <c r="N32" i="4" s="1"/>
  <c r="O32" i="4" s="1"/>
  <c r="P32" i="4" s="1"/>
  <c r="N33" i="4" s="1"/>
  <c r="O33" i="4" s="1"/>
  <c r="P33" i="4" s="1"/>
  <c r="N34" i="4" s="1"/>
  <c r="O34" i="4" s="1"/>
  <c r="P34" i="4" s="1"/>
  <c r="N35" i="4" s="1"/>
  <c r="O35" i="4" s="1"/>
  <c r="P35" i="4" s="1"/>
  <c r="N36" i="4" s="1"/>
  <c r="O36" i="4" s="1"/>
  <c r="P36" i="4" s="1"/>
  <c r="N37" i="4" s="1"/>
  <c r="O37" i="4" s="1"/>
  <c r="P37" i="4" s="1"/>
  <c r="N38" i="4" s="1"/>
  <c r="O38" i="4" s="1"/>
  <c r="P38" i="4" s="1"/>
  <c r="N39" i="4" s="1"/>
  <c r="O39" i="4" s="1"/>
  <c r="P39" i="4" s="1"/>
  <c r="N40" i="4" s="1"/>
  <c r="O40" i="4" s="1"/>
  <c r="P40" i="4" s="1"/>
  <c r="N41" i="4" s="1"/>
  <c r="O41" i="4" s="1"/>
  <c r="P41" i="4" s="1"/>
  <c r="N42" i="4" s="1"/>
  <c r="O42" i="4" s="1"/>
  <c r="P42" i="4" s="1"/>
  <c r="N43" i="4" s="1"/>
  <c r="O43" i="4" s="1"/>
  <c r="P43" i="4" s="1"/>
  <c r="N44" i="4" s="1"/>
  <c r="O44" i="4" s="1"/>
  <c r="P44" i="4" s="1"/>
  <c r="N45" i="4" s="1"/>
  <c r="O45" i="4" s="1"/>
  <c r="P45" i="4" s="1"/>
  <c r="N46" i="4" s="1"/>
  <c r="O46" i="4" s="1"/>
  <c r="P46" i="4" s="1"/>
  <c r="N47" i="4" s="1"/>
  <c r="O47" i="4" s="1"/>
  <c r="P47" i="4" s="1"/>
  <c r="N48" i="4" s="1"/>
  <c r="O48" i="4" s="1"/>
  <c r="P48" i="4" s="1"/>
  <c r="N49" i="4" s="1"/>
  <c r="O49" i="4" s="1"/>
  <c r="P49" i="4" s="1"/>
  <c r="N50" i="4" s="1"/>
  <c r="O50" i="4" s="1"/>
  <c r="P50" i="4" s="1"/>
  <c r="N51" i="4" s="1"/>
  <c r="O51" i="4" s="1"/>
  <c r="P51" i="4" s="1"/>
  <c r="N52" i="4" s="1"/>
  <c r="O52" i="4" s="1"/>
  <c r="P52" i="4" s="1"/>
  <c r="N53" i="4" s="1"/>
  <c r="O53" i="4" s="1"/>
  <c r="P53" i="4" s="1"/>
  <c r="N54" i="4" s="1"/>
  <c r="O54" i="4" s="1"/>
  <c r="P54" i="4" s="1"/>
  <c r="N55" i="4" s="1"/>
  <c r="O55" i="4" s="1"/>
  <c r="P55" i="4" s="1"/>
  <c r="N56" i="4" s="1"/>
  <c r="O56" i="4" s="1"/>
  <c r="P56" i="4" s="1"/>
  <c r="N57" i="4" s="1"/>
  <c r="O57" i="4" s="1"/>
  <c r="P57" i="4" s="1"/>
  <c r="N58" i="4" s="1"/>
  <c r="O58" i="4" s="1"/>
  <c r="P58" i="4" s="1"/>
  <c r="N59" i="4" s="1"/>
  <c r="O59" i="4" s="1"/>
  <c r="P59" i="4" s="1"/>
  <c r="N60" i="4" s="1"/>
  <c r="O60" i="4" s="1"/>
  <c r="P60" i="4" s="1"/>
  <c r="N61" i="4" s="1"/>
  <c r="O61" i="4" s="1"/>
  <c r="P61" i="4" s="1"/>
  <c r="N62" i="4" s="1"/>
  <c r="O62" i="4" s="1"/>
  <c r="P62" i="4" s="1"/>
  <c r="N63" i="4" s="1"/>
  <c r="O63" i="4" s="1"/>
  <c r="P63" i="4" s="1"/>
  <c r="N64" i="4" s="1"/>
  <c r="O64" i="4" s="1"/>
  <c r="P64" i="4" s="1"/>
  <c r="N65" i="4" s="1"/>
  <c r="O65" i="4" s="1"/>
  <c r="P65" i="4" s="1"/>
  <c r="N66" i="4" s="1"/>
  <c r="O66" i="4" s="1"/>
  <c r="P66" i="4" s="1"/>
  <c r="N67" i="4" s="1"/>
  <c r="O67" i="4" s="1"/>
  <c r="P67" i="4" s="1"/>
  <c r="N68" i="4" s="1"/>
  <c r="O68" i="4" s="1"/>
  <c r="P68" i="4" s="1"/>
  <c r="N69" i="4" s="1"/>
  <c r="O69" i="4" s="1"/>
  <c r="P69" i="4" s="1"/>
  <c r="N70" i="4" s="1"/>
  <c r="O70" i="4" s="1"/>
  <c r="P70" i="4" s="1"/>
  <c r="N71" i="4" s="1"/>
  <c r="O71" i="4" s="1"/>
  <c r="P71" i="4" s="1"/>
  <c r="N72" i="4" s="1"/>
  <c r="O72" i="4" s="1"/>
  <c r="P72" i="4" s="1"/>
  <c r="N73" i="4" s="1"/>
  <c r="O73" i="4" s="1"/>
  <c r="P73" i="4" s="1"/>
  <c r="N74" i="4" s="1"/>
  <c r="O74" i="4" s="1"/>
  <c r="P74" i="4" s="1"/>
  <c r="N75" i="4" s="1"/>
  <c r="O75" i="4" s="1"/>
  <c r="P75" i="4" s="1"/>
  <c r="N76" i="4" s="1"/>
  <c r="O76" i="4" s="1"/>
  <c r="P76" i="4" s="1"/>
  <c r="N77" i="4" s="1"/>
  <c r="O77" i="4" s="1"/>
  <c r="P77" i="4" s="1"/>
  <c r="N78" i="4" s="1"/>
  <c r="O78" i="4" s="1"/>
  <c r="P78" i="4" s="1"/>
  <c r="N79" i="4" s="1"/>
  <c r="O79" i="4" s="1"/>
  <c r="P79" i="4" s="1"/>
  <c r="N80" i="4" s="1"/>
  <c r="O80" i="4" s="1"/>
  <c r="P80" i="4" s="1"/>
  <c r="N81" i="4" s="1"/>
  <c r="O81" i="4" s="1"/>
  <c r="P81" i="4" s="1"/>
  <c r="N82" i="4" s="1"/>
  <c r="O82" i="4" s="1"/>
  <c r="P82" i="4" s="1"/>
  <c r="N83" i="4" s="1"/>
  <c r="O83" i="4" s="1"/>
  <c r="P83" i="4" s="1"/>
  <c r="N84" i="4" s="1"/>
  <c r="O84" i="4" s="1"/>
  <c r="P84" i="4" s="1"/>
  <c r="N85" i="4" s="1"/>
  <c r="O85" i="4" s="1"/>
  <c r="P85" i="4" s="1"/>
  <c r="N86" i="4" s="1"/>
  <c r="O86" i="4" s="1"/>
  <c r="P86" i="4" s="1"/>
  <c r="N87" i="4" s="1"/>
  <c r="O87" i="4" s="1"/>
  <c r="P87" i="4" s="1"/>
  <c r="N88" i="4" s="1"/>
  <c r="O88" i="4" s="1"/>
  <c r="P88" i="4" s="1"/>
  <c r="N89" i="4" s="1"/>
  <c r="O89" i="4" s="1"/>
  <c r="P89" i="4" s="1"/>
  <c r="N90" i="4" s="1"/>
  <c r="O90" i="4" s="1"/>
  <c r="P90" i="4" s="1"/>
  <c r="N91" i="4" s="1"/>
  <c r="O91" i="4" s="1"/>
  <c r="P91" i="4" s="1"/>
  <c r="N92" i="4" s="1"/>
  <c r="O92" i="4" s="1"/>
  <c r="P92" i="4" s="1"/>
  <c r="N93" i="4" s="1"/>
  <c r="O93" i="4" s="1"/>
  <c r="P93" i="4" s="1"/>
  <c r="N94" i="4" s="1"/>
  <c r="O94" i="4" s="1"/>
  <c r="P94" i="4" s="1"/>
  <c r="N95" i="4" s="1"/>
  <c r="O95" i="4" s="1"/>
  <c r="P95" i="4" s="1"/>
  <c r="N96" i="4" s="1"/>
  <c r="O96" i="4" s="1"/>
  <c r="P96" i="4" s="1"/>
  <c r="N97" i="4" s="1"/>
  <c r="O97" i="4" s="1"/>
  <c r="P97" i="4" s="1"/>
  <c r="N98" i="4" s="1"/>
  <c r="O98" i="4" s="1"/>
  <c r="P98" i="4" s="1"/>
  <c r="N99" i="4" s="1"/>
  <c r="O99" i="4" s="1"/>
  <c r="P99" i="4" s="1"/>
  <c r="N100" i="4" s="1"/>
  <c r="O100" i="4" s="1"/>
  <c r="P100" i="4" s="1"/>
  <c r="N101" i="4" s="1"/>
  <c r="O101" i="4" s="1"/>
  <c r="P101" i="4" s="1"/>
  <c r="N102" i="4" s="1"/>
  <c r="O102" i="4" s="1"/>
  <c r="P102" i="4" s="1"/>
  <c r="N103" i="4" s="1"/>
  <c r="O103" i="4" s="1"/>
  <c r="P103" i="4" s="1"/>
  <c r="N104" i="4" s="1"/>
  <c r="O104" i="4" s="1"/>
  <c r="P104" i="4" s="1"/>
  <c r="N105" i="4" s="1"/>
  <c r="O105" i="4" s="1"/>
  <c r="P105" i="4" s="1"/>
  <c r="N106" i="4" s="1"/>
  <c r="O106" i="4" s="1"/>
  <c r="P106" i="4" s="1"/>
  <c r="N107" i="4" s="1"/>
  <c r="O107" i="4" s="1"/>
  <c r="P107" i="4" s="1"/>
  <c r="N108" i="4" s="1"/>
  <c r="O108" i="4" s="1"/>
  <c r="P108" i="4" s="1"/>
  <c r="N109" i="4" s="1"/>
  <c r="O109" i="4" s="1"/>
  <c r="P109" i="4" s="1"/>
  <c r="N110" i="4" s="1"/>
  <c r="O110" i="4" s="1"/>
  <c r="P110" i="4" s="1"/>
  <c r="N111" i="4" s="1"/>
  <c r="O111" i="4" s="1"/>
  <c r="P111" i="4" s="1"/>
  <c r="N112" i="4" s="1"/>
  <c r="O112" i="4" s="1"/>
  <c r="P112" i="4" s="1"/>
  <c r="N113" i="4" s="1"/>
  <c r="O113" i="4" s="1"/>
  <c r="P113" i="4" s="1"/>
  <c r="N114" i="4" s="1"/>
  <c r="O114" i="4" s="1"/>
  <c r="P114" i="4" s="1"/>
  <c r="N115" i="4" s="1"/>
  <c r="O115" i="4" s="1"/>
  <c r="P115" i="4" s="1"/>
  <c r="N116" i="4" s="1"/>
  <c r="O116" i="4" s="1"/>
  <c r="P116" i="4" s="1"/>
  <c r="N117" i="4" s="1"/>
  <c r="O117" i="4" s="1"/>
  <c r="P117" i="4" s="1"/>
  <c r="N118" i="4" s="1"/>
  <c r="O118" i="4" s="1"/>
  <c r="P118" i="4" s="1"/>
  <c r="N119" i="4" s="1"/>
  <c r="O119" i="4" s="1"/>
  <c r="P119" i="4" s="1"/>
  <c r="N120" i="4" s="1"/>
  <c r="O120" i="4" s="1"/>
  <c r="P120" i="4" s="1"/>
  <c r="N121" i="4" s="1"/>
  <c r="O121" i="4" s="1"/>
  <c r="P121" i="4" s="1"/>
  <c r="N122" i="4" s="1"/>
  <c r="O122" i="4" s="1"/>
  <c r="P122" i="4" s="1"/>
  <c r="N123" i="4" s="1"/>
  <c r="O123" i="4" s="1"/>
  <c r="P123" i="4" s="1"/>
  <c r="N124" i="4" s="1"/>
  <c r="O124" i="4" s="1"/>
  <c r="P124" i="4" s="1"/>
  <c r="N125" i="4" s="1"/>
  <c r="O125" i="4" s="1"/>
  <c r="P125" i="4" s="1"/>
  <c r="N126" i="4" s="1"/>
  <c r="O126" i="4" s="1"/>
  <c r="P126" i="4" s="1"/>
  <c r="N127" i="4" s="1"/>
  <c r="O127" i="4" s="1"/>
  <c r="P127" i="4" s="1"/>
  <c r="N128" i="4" s="1"/>
  <c r="O128" i="4" s="1"/>
  <c r="P128" i="4" s="1"/>
  <c r="N129" i="4" s="1"/>
  <c r="O129" i="4" s="1"/>
  <c r="P129" i="4" s="1"/>
  <c r="N130" i="4" s="1"/>
  <c r="O130" i="4" s="1"/>
  <c r="P130" i="4" s="1"/>
  <c r="N131" i="4" s="1"/>
  <c r="O131" i="4" s="1"/>
  <c r="P131" i="4" s="1"/>
  <c r="N132" i="4" s="1"/>
  <c r="O132" i="4" s="1"/>
  <c r="P132" i="4" s="1"/>
  <c r="N133" i="4" s="1"/>
  <c r="O133" i="4" s="1"/>
  <c r="P133" i="4" s="1"/>
  <c r="N134" i="4" s="1"/>
  <c r="O134" i="4" s="1"/>
  <c r="P134" i="4" s="1"/>
  <c r="N135" i="4" s="1"/>
  <c r="O135" i="4" s="1"/>
  <c r="P135" i="4" s="1"/>
  <c r="N136" i="4" s="1"/>
  <c r="O136" i="4" s="1"/>
  <c r="P136" i="4" s="1"/>
  <c r="N137" i="4" s="1"/>
  <c r="O137" i="4" s="1"/>
  <c r="P137" i="4" s="1"/>
  <c r="N138" i="4" s="1"/>
  <c r="O138" i="4" s="1"/>
  <c r="P138" i="4" s="1"/>
  <c r="N139" i="4" s="1"/>
  <c r="O139" i="4" s="1"/>
  <c r="P139" i="4" s="1"/>
  <c r="N140" i="4" s="1"/>
  <c r="O140" i="4" s="1"/>
  <c r="P140" i="4" s="1"/>
  <c r="N141" i="4" s="1"/>
  <c r="O141" i="4" s="1"/>
  <c r="P141" i="4" s="1"/>
  <c r="N142" i="4" s="1"/>
  <c r="O142" i="4" s="1"/>
  <c r="P142" i="4" s="1"/>
  <c r="N143" i="4" s="1"/>
  <c r="O143" i="4" s="1"/>
  <c r="P143" i="4" s="1"/>
  <c r="N144" i="4" s="1"/>
  <c r="O144" i="4" s="1"/>
  <c r="P144" i="4" s="1"/>
  <c r="N145" i="4" s="1"/>
  <c r="O145" i="4" s="1"/>
  <c r="P145" i="4" s="1"/>
  <c r="N146" i="4" s="1"/>
  <c r="O146" i="4" s="1"/>
  <c r="P146" i="4" s="1"/>
  <c r="N147" i="4" s="1"/>
  <c r="O147" i="4" s="1"/>
  <c r="P147" i="4" s="1"/>
  <c r="N148" i="4" s="1"/>
  <c r="O148" i="4" s="1"/>
  <c r="P148" i="4" s="1"/>
  <c r="N149" i="4" s="1"/>
  <c r="O149" i="4" s="1"/>
  <c r="P149" i="4" s="1"/>
  <c r="N150" i="4" s="1"/>
  <c r="O150" i="4" s="1"/>
  <c r="P150" i="4" s="1"/>
  <c r="N151" i="4" s="1"/>
  <c r="O151" i="4" s="1"/>
  <c r="P151" i="4" s="1"/>
  <c r="N152" i="4" s="1"/>
  <c r="O152" i="4" s="1"/>
  <c r="P152" i="4" s="1"/>
  <c r="N153" i="4" s="1"/>
  <c r="O153" i="4" s="1"/>
  <c r="P153" i="4" s="1"/>
  <c r="N154" i="4" s="1"/>
  <c r="O154" i="4" s="1"/>
  <c r="P154" i="4" s="1"/>
  <c r="N155" i="4" s="1"/>
  <c r="O155" i="4" s="1"/>
  <c r="P155" i="4" s="1"/>
  <c r="N156" i="4" s="1"/>
  <c r="O156" i="4" s="1"/>
  <c r="P156" i="4" s="1"/>
  <c r="N157" i="4" s="1"/>
  <c r="O157" i="4" s="1"/>
  <c r="P157" i="4" s="1"/>
  <c r="N158" i="4" s="1"/>
  <c r="O158" i="4" s="1"/>
  <c r="P158" i="4" s="1"/>
  <c r="N159" i="4" s="1"/>
  <c r="O159" i="4" s="1"/>
  <c r="P159" i="4" s="1"/>
  <c r="N160" i="4" s="1"/>
  <c r="O160" i="4" s="1"/>
  <c r="P160" i="4" s="1"/>
  <c r="N161" i="4" s="1"/>
  <c r="O161" i="4" s="1"/>
  <c r="P161" i="4" s="1"/>
  <c r="N162" i="4" s="1"/>
  <c r="O162" i="4" s="1"/>
  <c r="P162" i="4" s="1"/>
  <c r="N163" i="4" s="1"/>
  <c r="O163" i="4" s="1"/>
  <c r="P163" i="4" s="1"/>
  <c r="N164" i="4" s="1"/>
  <c r="O164" i="4" s="1"/>
  <c r="P164" i="4" s="1"/>
  <c r="N165" i="4" s="1"/>
  <c r="O165" i="4" s="1"/>
  <c r="P165" i="4" s="1"/>
  <c r="N166" i="4" s="1"/>
  <c r="O166" i="4" s="1"/>
  <c r="P166" i="4" s="1"/>
  <c r="N167" i="4" s="1"/>
  <c r="O167" i="4" s="1"/>
  <c r="P167" i="4" s="1"/>
  <c r="N168" i="4" s="1"/>
  <c r="O168" i="4" s="1"/>
  <c r="P168" i="4" s="1"/>
  <c r="N169" i="4" s="1"/>
  <c r="O169" i="4" s="1"/>
  <c r="P169" i="4" s="1"/>
  <c r="N170" i="4" s="1"/>
  <c r="O170" i="4" s="1"/>
  <c r="P170" i="4" s="1"/>
  <c r="N171" i="4" s="1"/>
  <c r="O171" i="4" s="1"/>
  <c r="P171" i="4" s="1"/>
  <c r="N172" i="4" s="1"/>
  <c r="O172" i="4" s="1"/>
  <c r="P172" i="4" s="1"/>
  <c r="N173" i="4" s="1"/>
  <c r="O173" i="4" s="1"/>
  <c r="P173" i="4" s="1"/>
  <c r="N174" i="4" s="1"/>
  <c r="O174" i="4" s="1"/>
  <c r="P174" i="4" s="1"/>
  <c r="N175" i="4" s="1"/>
  <c r="O175" i="4" s="1"/>
  <c r="P175" i="4" s="1"/>
  <c r="N176" i="4" s="1"/>
  <c r="O176" i="4" s="1"/>
  <c r="P176" i="4" s="1"/>
  <c r="N177" i="4" s="1"/>
  <c r="O177" i="4" s="1"/>
  <c r="P177" i="4" s="1"/>
  <c r="N178" i="4" s="1"/>
  <c r="O178" i="4" s="1"/>
  <c r="P178" i="4" s="1"/>
  <c r="N179" i="4" s="1"/>
  <c r="O179" i="4" s="1"/>
  <c r="P179" i="4" s="1"/>
  <c r="N180" i="4" s="1"/>
  <c r="O180" i="4" s="1"/>
  <c r="P180" i="4" s="1"/>
  <c r="N181" i="4" s="1"/>
  <c r="O181" i="4" s="1"/>
  <c r="P181" i="4" s="1"/>
  <c r="N182" i="4" s="1"/>
  <c r="O182" i="4" s="1"/>
  <c r="P182" i="4" s="1"/>
  <c r="N183" i="4" s="1"/>
  <c r="O183" i="4" s="1"/>
  <c r="P183" i="4" s="1"/>
  <c r="N184" i="4" s="1"/>
  <c r="O184" i="4" s="1"/>
  <c r="P184" i="4" s="1"/>
  <c r="N185" i="4" s="1"/>
  <c r="O185" i="4" s="1"/>
  <c r="P185" i="4" s="1"/>
  <c r="N186" i="4" s="1"/>
  <c r="O186" i="4" s="1"/>
  <c r="P186" i="4" s="1"/>
  <c r="N187" i="4" s="1"/>
  <c r="O187" i="4" s="1"/>
  <c r="P187" i="4" s="1"/>
  <c r="N188" i="4" s="1"/>
  <c r="O188" i="4" s="1"/>
  <c r="P188" i="4" s="1"/>
  <c r="N189" i="4" s="1"/>
  <c r="O189" i="4" s="1"/>
  <c r="P189" i="4" s="1"/>
  <c r="N190" i="4" s="1"/>
  <c r="O190" i="4" s="1"/>
  <c r="P190" i="4" s="1"/>
  <c r="N191" i="4" s="1"/>
  <c r="O191" i="4" s="1"/>
  <c r="P191" i="4" s="1"/>
  <c r="N192" i="4" s="1"/>
  <c r="O192" i="4" s="1"/>
  <c r="P192" i="4" s="1"/>
  <c r="N193" i="4" s="1"/>
  <c r="O193" i="4" s="1"/>
  <c r="P193" i="4" s="1"/>
  <c r="N194" i="4" s="1"/>
  <c r="O194" i="4" s="1"/>
  <c r="P194" i="4" s="1"/>
  <c r="N195" i="4" s="1"/>
  <c r="O195" i="4" s="1"/>
  <c r="P195" i="4" s="1"/>
  <c r="N196" i="4" s="1"/>
  <c r="O196" i="4" s="1"/>
  <c r="P196" i="4" s="1"/>
  <c r="N197" i="4" s="1"/>
  <c r="O197" i="4" s="1"/>
  <c r="P197" i="4" s="1"/>
  <c r="N198" i="4" s="1"/>
  <c r="O198" i="4" s="1"/>
  <c r="P198" i="4" s="1"/>
  <c r="N199" i="4" s="1"/>
  <c r="O199" i="4" s="1"/>
  <c r="P199" i="4" s="1"/>
  <c r="N200" i="4" s="1"/>
  <c r="O200" i="4" s="1"/>
  <c r="P200" i="4" s="1"/>
  <c r="N201" i="4" s="1"/>
  <c r="O201" i="4" s="1"/>
  <c r="P201" i="4" s="1"/>
  <c r="N202" i="4" s="1"/>
  <c r="O202" i="4" s="1"/>
  <c r="P202" i="4" s="1"/>
  <c r="N203" i="4" s="1"/>
  <c r="O203" i="4" s="1"/>
  <c r="P203" i="4" s="1"/>
  <c r="N204" i="4" s="1"/>
  <c r="O204" i="4" s="1"/>
  <c r="P204" i="4" s="1"/>
  <c r="N205" i="4" s="1"/>
  <c r="O205" i="4" s="1"/>
  <c r="P205" i="4" s="1"/>
  <c r="N206" i="4" s="1"/>
  <c r="O206" i="4" s="1"/>
  <c r="P206" i="4" s="1"/>
  <c r="N207" i="4" s="1"/>
  <c r="O207" i="4" s="1"/>
  <c r="P207" i="4" s="1"/>
  <c r="N208" i="4" s="1"/>
  <c r="O208" i="4" s="1"/>
  <c r="P208" i="4" s="1"/>
  <c r="N209" i="4" s="1"/>
  <c r="O209" i="4" s="1"/>
  <c r="P209" i="4" s="1"/>
  <c r="N210" i="4" s="1"/>
  <c r="O210" i="4" s="1"/>
  <c r="P210" i="4" s="1"/>
  <c r="N211" i="4" s="1"/>
  <c r="O211" i="4" s="1"/>
  <c r="P211" i="4" s="1"/>
  <c r="N212" i="4" s="1"/>
  <c r="O212" i="4" s="1"/>
  <c r="P212" i="4" s="1"/>
  <c r="N213" i="4" s="1"/>
  <c r="O213" i="4" s="1"/>
  <c r="P213" i="4" s="1"/>
  <c r="N214" i="4" s="1"/>
  <c r="O214" i="4" s="1"/>
  <c r="P214" i="4" s="1"/>
  <c r="N215" i="4" s="1"/>
  <c r="O215" i="4" s="1"/>
  <c r="P215" i="4" s="1"/>
  <c r="N216" i="4" s="1"/>
  <c r="O216" i="4" s="1"/>
  <c r="P216" i="4" s="1"/>
  <c r="N217" i="4" s="1"/>
  <c r="O217" i="4" s="1"/>
  <c r="P217" i="4" s="1"/>
  <c r="N218" i="4" s="1"/>
  <c r="O218" i="4" s="1"/>
  <c r="P218" i="4" s="1"/>
  <c r="N219" i="4" s="1"/>
  <c r="O219" i="4" s="1"/>
  <c r="P219" i="4" s="1"/>
  <c r="N220" i="4" s="1"/>
  <c r="O220" i="4" s="1"/>
  <c r="P220" i="4" s="1"/>
  <c r="N221" i="4" s="1"/>
  <c r="O221" i="4" s="1"/>
  <c r="P221" i="4" s="1"/>
  <c r="N222" i="4" s="1"/>
  <c r="O222" i="4" s="1"/>
  <c r="P222" i="4" s="1"/>
  <c r="N223" i="4" s="1"/>
  <c r="O223" i="4" s="1"/>
  <c r="P223" i="4" s="1"/>
  <c r="N224" i="4" s="1"/>
  <c r="O224" i="4" s="1"/>
  <c r="P224" i="4" s="1"/>
  <c r="N225" i="4" s="1"/>
  <c r="O225" i="4" s="1"/>
  <c r="P225" i="4" s="1"/>
  <c r="N226" i="4" s="1"/>
  <c r="O226" i="4" s="1"/>
  <c r="P226" i="4" s="1"/>
  <c r="N227" i="4" s="1"/>
  <c r="O227" i="4" s="1"/>
  <c r="P227" i="4" s="1"/>
  <c r="N228" i="4" s="1"/>
  <c r="O228" i="4" s="1"/>
  <c r="P228" i="4" s="1"/>
  <c r="N229" i="4" s="1"/>
  <c r="O229" i="4" s="1"/>
  <c r="P229" i="4" s="1"/>
  <c r="N230" i="4" s="1"/>
  <c r="O230" i="4" s="1"/>
  <c r="P230" i="4" s="1"/>
  <c r="N231" i="4" s="1"/>
  <c r="O231" i="4" s="1"/>
  <c r="P231" i="4" s="1"/>
  <c r="N232" i="4" s="1"/>
  <c r="O232" i="4" s="1"/>
  <c r="P232" i="4" s="1"/>
  <c r="N233" i="4" s="1"/>
  <c r="O233" i="4" s="1"/>
  <c r="P233" i="4" s="1"/>
  <c r="N234" i="4" s="1"/>
  <c r="O234" i="4" s="1"/>
  <c r="P234" i="4" s="1"/>
  <c r="N235" i="4" s="1"/>
  <c r="O235" i="4" s="1"/>
  <c r="P235" i="4" s="1"/>
  <c r="N236" i="4" s="1"/>
  <c r="O236" i="4" s="1"/>
  <c r="P236" i="4" s="1"/>
  <c r="N237" i="4" s="1"/>
  <c r="O237" i="4" s="1"/>
  <c r="P237" i="4" s="1"/>
  <c r="N238" i="4" s="1"/>
  <c r="O238" i="4" s="1"/>
  <c r="P238" i="4" s="1"/>
  <c r="N239" i="4" s="1"/>
  <c r="O239" i="4" s="1"/>
  <c r="P239" i="4" s="1"/>
  <c r="N240" i="4" s="1"/>
  <c r="O240" i="4" s="1"/>
  <c r="P240" i="4" s="1"/>
  <c r="N241" i="4" s="1"/>
  <c r="O241" i="4" s="1"/>
  <c r="P241" i="4" s="1"/>
  <c r="N242" i="4" s="1"/>
  <c r="O242" i="4" s="1"/>
  <c r="P242" i="4" s="1"/>
  <c r="N243" i="4" s="1"/>
  <c r="O243" i="4" s="1"/>
  <c r="P243" i="4" s="1"/>
  <c r="N244" i="4" s="1"/>
  <c r="O244" i="4" s="1"/>
  <c r="P244" i="4" s="1"/>
  <c r="N245" i="4" s="1"/>
  <c r="O245" i="4" s="1"/>
  <c r="P245" i="4" s="1"/>
  <c r="N246" i="4" s="1"/>
  <c r="O246" i="4" s="1"/>
  <c r="P246" i="4" s="1"/>
  <c r="N247" i="4" s="1"/>
  <c r="O247" i="4" s="1"/>
  <c r="P247" i="4" s="1"/>
  <c r="N248" i="4" s="1"/>
  <c r="O248" i="4" s="1"/>
  <c r="P248" i="4" s="1"/>
  <c r="N249" i="4" s="1"/>
  <c r="O249" i="4" s="1"/>
  <c r="P249" i="4" s="1"/>
  <c r="N250" i="4" s="1"/>
  <c r="O250" i="4" s="1"/>
  <c r="P250" i="4" s="1"/>
  <c r="N251" i="4" s="1"/>
  <c r="O251" i="4" s="1"/>
  <c r="P251" i="4" s="1"/>
  <c r="N252" i="4" s="1"/>
  <c r="O252" i="4" s="1"/>
  <c r="P252" i="4" s="1"/>
  <c r="N253" i="4" s="1"/>
  <c r="O253" i="4" s="1"/>
  <c r="P253" i="4" s="1"/>
  <c r="N254" i="4" s="1"/>
  <c r="O254" i="4" s="1"/>
  <c r="P254" i="4" s="1"/>
  <c r="N255" i="4" s="1"/>
  <c r="O255" i="4" s="1"/>
  <c r="P255" i="4" s="1"/>
  <c r="N256" i="4" s="1"/>
  <c r="O256" i="4" s="1"/>
  <c r="P256" i="4" s="1"/>
  <c r="N257" i="4" s="1"/>
  <c r="O257" i="4" s="1"/>
  <c r="P257" i="4" s="1"/>
  <c r="N258" i="4" s="1"/>
  <c r="O258" i="4" s="1"/>
  <c r="P258" i="4" s="1"/>
  <c r="N259" i="4" s="1"/>
  <c r="O259" i="4" s="1"/>
  <c r="P259" i="4" s="1"/>
  <c r="N260" i="4" s="1"/>
  <c r="O260" i="4" s="1"/>
  <c r="P260" i="4" s="1"/>
  <c r="N261" i="4" s="1"/>
  <c r="O261" i="4" s="1"/>
  <c r="P261" i="4" s="1"/>
  <c r="N262" i="4" s="1"/>
  <c r="O262" i="4" s="1"/>
  <c r="P262" i="4" s="1"/>
  <c r="N263" i="4" s="1"/>
  <c r="O263" i="4" s="1"/>
  <c r="P263" i="4" s="1"/>
  <c r="N264" i="4" s="1"/>
  <c r="O264" i="4" s="1"/>
  <c r="P264" i="4" s="1"/>
  <c r="N265" i="4" s="1"/>
  <c r="O265" i="4" s="1"/>
  <c r="P265" i="4" s="1"/>
  <c r="N266" i="4" s="1"/>
  <c r="O266" i="4" s="1"/>
  <c r="P266" i="4" s="1"/>
  <c r="N267" i="4" s="1"/>
  <c r="O267" i="4" s="1"/>
  <c r="P267" i="4" s="1"/>
  <c r="N268" i="4" s="1"/>
  <c r="O268" i="4" s="1"/>
  <c r="P268" i="4" s="1"/>
  <c r="N269" i="4" s="1"/>
  <c r="O269" i="4" s="1"/>
  <c r="P269" i="4" s="1"/>
  <c r="N270" i="4" s="1"/>
  <c r="O270" i="4" s="1"/>
  <c r="P270" i="4" s="1"/>
  <c r="N271" i="4" s="1"/>
  <c r="O271" i="4" s="1"/>
  <c r="P271" i="4" s="1"/>
  <c r="N272" i="4" s="1"/>
  <c r="O272" i="4" s="1"/>
  <c r="P272" i="4" s="1"/>
  <c r="N273" i="4" s="1"/>
  <c r="O273" i="4" s="1"/>
  <c r="P273" i="4" s="1"/>
  <c r="N274" i="4" s="1"/>
  <c r="O274" i="4" s="1"/>
  <c r="P274" i="4" s="1"/>
  <c r="N275" i="4" s="1"/>
  <c r="O275" i="4" s="1"/>
  <c r="P275" i="4" s="1"/>
  <c r="N276" i="4" s="1"/>
  <c r="O276" i="4" s="1"/>
  <c r="P276" i="4" s="1"/>
  <c r="N277" i="4" s="1"/>
  <c r="O277" i="4" s="1"/>
  <c r="P277" i="4" s="1"/>
  <c r="N278" i="4" s="1"/>
  <c r="O278" i="4" s="1"/>
  <c r="P278" i="4" s="1"/>
  <c r="N279" i="4" s="1"/>
  <c r="O279" i="4" s="1"/>
  <c r="P279" i="4" s="1"/>
  <c r="N280" i="4" s="1"/>
  <c r="O280" i="4" s="1"/>
  <c r="P280" i="4" s="1"/>
  <c r="N281" i="4" s="1"/>
  <c r="O281" i="4" s="1"/>
  <c r="P281" i="4" s="1"/>
  <c r="N282" i="4" s="1"/>
  <c r="O282" i="4" s="1"/>
  <c r="P282" i="4" s="1"/>
  <c r="N283" i="4" s="1"/>
  <c r="O283" i="4" s="1"/>
  <c r="P283" i="4" s="1"/>
  <c r="N284" i="4" s="1"/>
  <c r="O284" i="4" s="1"/>
  <c r="P284" i="4" s="1"/>
  <c r="N285" i="4" s="1"/>
  <c r="O285" i="4" s="1"/>
  <c r="P285" i="4" s="1"/>
  <c r="N286" i="4" s="1"/>
  <c r="O286" i="4" s="1"/>
  <c r="P286" i="4" s="1"/>
  <c r="N287" i="4" s="1"/>
  <c r="O287" i="4" s="1"/>
  <c r="P287" i="4" s="1"/>
  <c r="N288" i="4" s="1"/>
  <c r="O288" i="4" s="1"/>
  <c r="P288" i="4" s="1"/>
  <c r="N289" i="4" s="1"/>
  <c r="O289" i="4" s="1"/>
  <c r="P289" i="4" s="1"/>
  <c r="N290" i="4" s="1"/>
  <c r="O290" i="4" s="1"/>
  <c r="P290" i="4" s="1"/>
  <c r="N291" i="4" s="1"/>
  <c r="O291" i="4" s="1"/>
  <c r="P291" i="4" s="1"/>
  <c r="N292" i="4" s="1"/>
  <c r="O292" i="4" s="1"/>
  <c r="P292" i="4" s="1"/>
  <c r="N293" i="4" s="1"/>
  <c r="O293" i="4" s="1"/>
  <c r="P293" i="4" s="1"/>
  <c r="N294" i="4" s="1"/>
  <c r="O294" i="4" s="1"/>
  <c r="P294" i="4" s="1"/>
  <c r="N295" i="4" s="1"/>
  <c r="O295" i="4" s="1"/>
  <c r="P295" i="4" s="1"/>
  <c r="N296" i="4" s="1"/>
  <c r="O296" i="4" s="1"/>
  <c r="P296" i="4" s="1"/>
  <c r="N297" i="4" s="1"/>
  <c r="O297" i="4" s="1"/>
  <c r="P297" i="4" s="1"/>
  <c r="N298" i="4" s="1"/>
  <c r="O298" i="4" s="1"/>
  <c r="P298" i="4" s="1"/>
  <c r="N299" i="4" s="1"/>
  <c r="O299" i="4" s="1"/>
  <c r="P299" i="4" s="1"/>
  <c r="N300" i="4" s="1"/>
  <c r="O300" i="4" s="1"/>
  <c r="P300" i="4" s="1"/>
  <c r="N301" i="4" s="1"/>
  <c r="O301" i="4" s="1"/>
  <c r="P301" i="4" s="1"/>
  <c r="N302" i="4" s="1"/>
  <c r="O302" i="4" s="1"/>
  <c r="P302" i="4" s="1"/>
  <c r="N303" i="4" s="1"/>
  <c r="O303" i="4" s="1"/>
  <c r="P303" i="4" s="1"/>
  <c r="N304" i="4" s="1"/>
  <c r="O304" i="4" s="1"/>
  <c r="P304" i="4" s="1"/>
  <c r="N305" i="4" s="1"/>
  <c r="O305" i="4" s="1"/>
  <c r="P305" i="4" s="1"/>
  <c r="N306" i="4" s="1"/>
  <c r="O306" i="4" s="1"/>
  <c r="P306" i="4" s="1"/>
  <c r="N307" i="4" s="1"/>
  <c r="O307" i="4" s="1"/>
  <c r="P307" i="4" s="1"/>
  <c r="N308" i="4" s="1"/>
  <c r="O308" i="4" s="1"/>
  <c r="P308" i="4" s="1"/>
  <c r="N309" i="4" s="1"/>
  <c r="O309" i="4" s="1"/>
  <c r="P309" i="4" s="1"/>
  <c r="N310" i="4" s="1"/>
  <c r="O310" i="4" s="1"/>
  <c r="P310" i="4" s="1"/>
  <c r="N311" i="4" s="1"/>
  <c r="O311" i="4" s="1"/>
  <c r="P311" i="4" s="1"/>
  <c r="N312" i="4" s="1"/>
  <c r="O312" i="4" s="1"/>
  <c r="P312" i="4" s="1"/>
  <c r="N313" i="4" s="1"/>
  <c r="O313" i="4" s="1"/>
  <c r="P313" i="4" s="1"/>
  <c r="N314" i="4" s="1"/>
  <c r="O314" i="4" s="1"/>
  <c r="P314" i="4" s="1"/>
  <c r="N315" i="4" s="1"/>
  <c r="O315" i="4" s="1"/>
  <c r="P315" i="4" s="1"/>
  <c r="N316" i="4" s="1"/>
  <c r="O316" i="4" s="1"/>
  <c r="P316" i="4" s="1"/>
  <c r="N317" i="4" s="1"/>
  <c r="O317" i="4" s="1"/>
  <c r="P317" i="4" s="1"/>
  <c r="N318" i="4" s="1"/>
  <c r="O318" i="4" s="1"/>
  <c r="P318" i="4" s="1"/>
  <c r="N319" i="4" s="1"/>
  <c r="O319" i="4" s="1"/>
  <c r="P319" i="4" s="1"/>
  <c r="N320" i="4" s="1"/>
  <c r="O320" i="4" s="1"/>
  <c r="P320" i="4" s="1"/>
  <c r="N321" i="4" s="1"/>
  <c r="O321" i="4" s="1"/>
  <c r="P321" i="4" s="1"/>
  <c r="N322" i="4" s="1"/>
  <c r="O322" i="4" s="1"/>
  <c r="P322" i="4" s="1"/>
  <c r="N323" i="4" s="1"/>
  <c r="O323" i="4" s="1"/>
  <c r="P323" i="4" s="1"/>
  <c r="N324" i="4" s="1"/>
  <c r="O324" i="4" s="1"/>
  <c r="P324" i="4" s="1"/>
  <c r="N325" i="4" s="1"/>
  <c r="O325" i="4" s="1"/>
  <c r="P325" i="4" s="1"/>
  <c r="N326" i="4" s="1"/>
  <c r="O326" i="4" s="1"/>
  <c r="P326" i="4" s="1"/>
  <c r="N327" i="4" s="1"/>
  <c r="O327" i="4" s="1"/>
  <c r="P327" i="4" s="1"/>
  <c r="N328" i="4" s="1"/>
  <c r="O328" i="4" s="1"/>
  <c r="P328" i="4" s="1"/>
  <c r="N329" i="4" s="1"/>
  <c r="O329" i="4" s="1"/>
  <c r="P329" i="4" s="1"/>
  <c r="N330" i="4" s="1"/>
  <c r="O330" i="4" s="1"/>
  <c r="P330" i="4" s="1"/>
  <c r="N331" i="4" s="1"/>
  <c r="O331" i="4" s="1"/>
  <c r="P331" i="4" s="1"/>
  <c r="N332" i="4" s="1"/>
  <c r="O332" i="4" s="1"/>
  <c r="P332" i="4" s="1"/>
  <c r="N333" i="4" s="1"/>
  <c r="O333" i="4" s="1"/>
  <c r="P333" i="4" s="1"/>
  <c r="N334" i="4" s="1"/>
  <c r="O334" i="4" s="1"/>
  <c r="P334" i="4" s="1"/>
  <c r="N335" i="4" s="1"/>
  <c r="O335" i="4" s="1"/>
  <c r="P335" i="4" s="1"/>
  <c r="N336" i="4" s="1"/>
  <c r="O336" i="4" s="1"/>
  <c r="P336" i="4" s="1"/>
  <c r="N337" i="4" s="1"/>
  <c r="O337" i="4" s="1"/>
  <c r="P337" i="4" s="1"/>
  <c r="N338" i="4" s="1"/>
  <c r="O338" i="4" s="1"/>
  <c r="P338" i="4" s="1"/>
  <c r="N339" i="4" s="1"/>
  <c r="O339" i="4" s="1"/>
  <c r="P339" i="4" s="1"/>
  <c r="N340" i="4" s="1"/>
  <c r="O340" i="4" s="1"/>
  <c r="P340" i="4" s="1"/>
  <c r="N341" i="4" s="1"/>
  <c r="O341" i="4" s="1"/>
  <c r="P341" i="4" s="1"/>
  <c r="N342" i="4" s="1"/>
  <c r="O342" i="4" s="1"/>
  <c r="P342" i="4" s="1"/>
  <c r="N343" i="4" s="1"/>
  <c r="O343" i="4" s="1"/>
  <c r="P343" i="4" s="1"/>
  <c r="N344" i="4" s="1"/>
  <c r="O344" i="4" s="1"/>
  <c r="P344" i="4" s="1"/>
  <c r="N345" i="4" s="1"/>
  <c r="O345" i="4" s="1"/>
  <c r="P345" i="4" s="1"/>
  <c r="N346" i="4" s="1"/>
  <c r="O346" i="4" s="1"/>
  <c r="P346" i="4" s="1"/>
  <c r="N347" i="4" s="1"/>
  <c r="O347" i="4" s="1"/>
  <c r="P347" i="4" s="1"/>
  <c r="N348" i="4" s="1"/>
  <c r="O348" i="4" s="1"/>
  <c r="P348" i="4" s="1"/>
  <c r="N349" i="4" s="1"/>
  <c r="O349" i="4" s="1"/>
  <c r="P349" i="4" s="1"/>
  <c r="N350" i="4" s="1"/>
  <c r="O350" i="4" s="1"/>
  <c r="P350" i="4" s="1"/>
  <c r="N351" i="4" s="1"/>
  <c r="O351" i="4" s="1"/>
  <c r="P351" i="4" s="1"/>
  <c r="N352" i="4" s="1"/>
  <c r="O352" i="4" s="1"/>
  <c r="P352" i="4" s="1"/>
  <c r="N353" i="4" s="1"/>
  <c r="O353" i="4" s="1"/>
  <c r="P353" i="4" s="1"/>
  <c r="N354" i="4" s="1"/>
  <c r="O354" i="4" s="1"/>
  <c r="P354" i="4" s="1"/>
  <c r="N355" i="4" s="1"/>
  <c r="O355" i="4" s="1"/>
  <c r="P355" i="4" s="1"/>
  <c r="N356" i="4" s="1"/>
  <c r="O356" i="4" s="1"/>
  <c r="P356" i="4" s="1"/>
  <c r="N357" i="4" s="1"/>
  <c r="O357" i="4" s="1"/>
  <c r="P357" i="4" s="1"/>
  <c r="N358" i="4" s="1"/>
  <c r="O358" i="4" s="1"/>
  <c r="P358" i="4" s="1"/>
  <c r="N359" i="4" s="1"/>
  <c r="O359" i="4" s="1"/>
  <c r="P359" i="4" s="1"/>
  <c r="N360" i="4" s="1"/>
  <c r="O360" i="4" s="1"/>
  <c r="P360" i="4" s="1"/>
  <c r="N361" i="4" s="1"/>
  <c r="O361" i="4" s="1"/>
  <c r="P361" i="4" s="1"/>
  <c r="N362" i="4" s="1"/>
  <c r="O362" i="4" s="1"/>
  <c r="P362" i="4" s="1"/>
  <c r="N363" i="4" s="1"/>
  <c r="O363" i="4" s="1"/>
  <c r="P363" i="4" s="1"/>
  <c r="N364" i="4" s="1"/>
  <c r="O364" i="4" s="1"/>
  <c r="P364" i="4" s="1"/>
  <c r="N365" i="4" s="1"/>
  <c r="O365" i="4" s="1"/>
  <c r="P365" i="4" s="1"/>
  <c r="N366" i="4" s="1"/>
  <c r="O366" i="4" s="1"/>
  <c r="P366" i="4" s="1"/>
  <c r="N367" i="4" s="1"/>
  <c r="O367" i="4" s="1"/>
  <c r="P367" i="4" s="1"/>
  <c r="N368" i="4" s="1"/>
  <c r="O368" i="4" s="1"/>
  <c r="P368" i="4" s="1"/>
  <c r="N369" i="4" s="1"/>
  <c r="O369" i="4" s="1"/>
  <c r="P369" i="4" s="1"/>
  <c r="N370" i="4" s="1"/>
  <c r="O370" i="4" s="1"/>
  <c r="P370" i="4" s="1"/>
  <c r="N371" i="4" s="1"/>
  <c r="O371" i="4" s="1"/>
  <c r="P371" i="4" s="1"/>
  <c r="N372" i="4" s="1"/>
  <c r="O372" i="4" s="1"/>
  <c r="P372" i="4" s="1"/>
  <c r="N373" i="4" s="1"/>
  <c r="O373" i="4" s="1"/>
  <c r="P373" i="4" s="1"/>
  <c r="N374" i="4" s="1"/>
  <c r="O374" i="4" s="1"/>
  <c r="P374" i="4" s="1"/>
  <c r="N375" i="4" s="1"/>
  <c r="O375" i="4" s="1"/>
  <c r="P375" i="4" s="1"/>
  <c r="N376" i="4" s="1"/>
  <c r="O376" i="4" s="1"/>
  <c r="P376" i="4" s="1"/>
  <c r="N377" i="4" s="1"/>
  <c r="O377" i="4" s="1"/>
  <c r="P377" i="4" s="1"/>
  <c r="N378" i="4" s="1"/>
  <c r="O378" i="4" s="1"/>
  <c r="P378" i="4" s="1"/>
  <c r="N379" i="4" s="1"/>
  <c r="O379" i="4" s="1"/>
  <c r="P379" i="4" s="1"/>
  <c r="N380" i="4" s="1"/>
  <c r="O380" i="4" s="1"/>
  <c r="P380" i="4" s="1"/>
  <c r="N381" i="4" s="1"/>
  <c r="O381" i="4" s="1"/>
  <c r="P381" i="4" s="1"/>
  <c r="N382" i="4" s="1"/>
  <c r="O382" i="4" s="1"/>
  <c r="P382" i="4" s="1"/>
  <c r="N383" i="4" s="1"/>
  <c r="O383" i="4" s="1"/>
  <c r="P383" i="4" s="1"/>
  <c r="N384" i="4" s="1"/>
  <c r="O384" i="4" s="1"/>
  <c r="P384" i="4" s="1"/>
  <c r="N385" i="4" s="1"/>
  <c r="O385" i="4" s="1"/>
  <c r="P385" i="4" s="1"/>
  <c r="N386" i="4" s="1"/>
  <c r="O386" i="4" s="1"/>
  <c r="P386" i="4" s="1"/>
  <c r="N387" i="4" s="1"/>
  <c r="O387" i="4" s="1"/>
  <c r="P387" i="4" s="1"/>
  <c r="N388" i="4" s="1"/>
  <c r="O388" i="4" s="1"/>
  <c r="P388" i="4" s="1"/>
  <c r="N389" i="4" s="1"/>
  <c r="O389" i="4" s="1"/>
  <c r="P389" i="4" s="1"/>
  <c r="D25" i="9"/>
  <c r="D40" i="9"/>
  <c r="R37" i="1" s="1"/>
  <c r="D21" i="6"/>
  <c r="D40" i="6"/>
  <c r="O37" i="1" s="1"/>
  <c r="D25" i="6"/>
  <c r="D24" i="6"/>
  <c r="C26" i="3"/>
  <c r="U21" i="1"/>
  <c r="K31" i="10"/>
  <c r="L31" i="10" s="1"/>
  <c r="J32" i="10" s="1"/>
  <c r="D12" i="4"/>
  <c r="R19" i="1"/>
  <c r="C40" i="9"/>
  <c r="R26" i="1"/>
  <c r="E22" i="10"/>
  <c r="D37" i="6" l="1"/>
  <c r="D38" i="6" s="1"/>
  <c r="D23" i="7"/>
  <c r="E58" i="6" s="1"/>
  <c r="A51" i="6" s="1"/>
  <c r="D23" i="6"/>
  <c r="O31" i="1" s="1"/>
  <c r="D27" i="6"/>
  <c r="D37" i="9"/>
  <c r="D38" i="9" s="1"/>
  <c r="D23" i="9"/>
  <c r="D43" i="9"/>
  <c r="R38" i="1" s="1"/>
  <c r="D23" i="10"/>
  <c r="E58" i="9" s="1"/>
  <c r="A51" i="9" s="1"/>
  <c r="D24" i="9"/>
  <c r="D21" i="9"/>
  <c r="D32" i="9"/>
  <c r="D26" i="3"/>
  <c r="L29" i="1" s="1"/>
  <c r="D24" i="3"/>
  <c r="D39" i="3"/>
  <c r="L37" i="1" s="1"/>
  <c r="U37" i="1" s="1"/>
  <c r="D20" i="3"/>
  <c r="D23" i="4"/>
  <c r="D17" i="4" s="1"/>
  <c r="D42" i="3"/>
  <c r="L38" i="1" s="1"/>
  <c r="D36" i="3"/>
  <c r="D37" i="3" s="1"/>
  <c r="D31" i="3"/>
  <c r="D23" i="3"/>
  <c r="D32" i="6"/>
  <c r="E19" i="10"/>
  <c r="E20" i="10" s="1"/>
  <c r="E21" i="10" s="1"/>
  <c r="U26" i="1"/>
  <c r="K32" i="7"/>
  <c r="L32" i="7" s="1"/>
  <c r="J33" i="7" s="1"/>
  <c r="K32" i="10"/>
  <c r="L32" i="10" s="1"/>
  <c r="J33" i="10" s="1"/>
  <c r="K32" i="4"/>
  <c r="L32" i="4" s="1"/>
  <c r="J33" i="4" s="1"/>
  <c r="O36" i="1"/>
  <c r="O29" i="1"/>
  <c r="O19" i="1"/>
  <c r="L19" i="1"/>
  <c r="E19" i="4"/>
  <c r="E20" i="4" s="1"/>
  <c r="E21" i="4" s="1"/>
  <c r="G29" i="4"/>
  <c r="E22" i="4"/>
  <c r="D43" i="3"/>
  <c r="C43" i="3"/>
  <c r="B43" i="3"/>
  <c r="L17" i="1"/>
  <c r="B37" i="3"/>
  <c r="C37" i="3"/>
  <c r="E57" i="3" l="1"/>
  <c r="U38" i="1"/>
  <c r="K45" i="1" s="1"/>
  <c r="B15" i="4"/>
  <c r="P18" i="4"/>
  <c r="A50" i="3" s="1"/>
  <c r="B15" i="7"/>
  <c r="D17" i="7"/>
  <c r="D15" i="7" s="1"/>
  <c r="B18" i="6" s="1"/>
  <c r="P18" i="7"/>
  <c r="D17" i="10"/>
  <c r="D15" i="10" s="1"/>
  <c r="B18" i="9" s="1"/>
  <c r="R36" i="1"/>
  <c r="B15" i="10"/>
  <c r="P18" i="10"/>
  <c r="R31" i="1"/>
  <c r="R34" i="1" s="1"/>
  <c r="L36" i="1"/>
  <c r="L31" i="1"/>
  <c r="K33" i="4"/>
  <c r="L33" i="4" s="1"/>
  <c r="J34" i="4" s="1"/>
  <c r="K33" i="10"/>
  <c r="L33" i="10" s="1"/>
  <c r="J34" i="10" s="1"/>
  <c r="U19" i="1"/>
  <c r="D15" i="4"/>
  <c r="U29" i="1"/>
  <c r="K33" i="7"/>
  <c r="L33" i="7" s="1"/>
  <c r="J34" i="7" s="1"/>
  <c r="U31" i="1" l="1"/>
  <c r="D19" i="7"/>
  <c r="B22" i="6" s="1"/>
  <c r="R33" i="1"/>
  <c r="U36" i="1"/>
  <c r="D19" i="10"/>
  <c r="B22" i="9" s="1"/>
  <c r="K34" i="7"/>
  <c r="L34" i="7" s="1"/>
  <c r="J35" i="7" s="1"/>
  <c r="K34" i="10"/>
  <c r="L34" i="10" s="1"/>
  <c r="J35" i="10" s="1"/>
  <c r="B17" i="3"/>
  <c r="D19" i="4"/>
  <c r="D20" i="7"/>
  <c r="K34" i="4"/>
  <c r="L34" i="4" s="1"/>
  <c r="J35" i="4" s="1"/>
  <c r="D20" i="10" l="1"/>
  <c r="B363" i="10" s="1"/>
  <c r="K35" i="10"/>
  <c r="L35" i="10" s="1"/>
  <c r="J36" i="10" s="1"/>
  <c r="K35" i="7"/>
  <c r="L35" i="7" s="1"/>
  <c r="J36" i="7" s="1"/>
  <c r="K35" i="4"/>
  <c r="L35" i="4" s="1"/>
  <c r="J36" i="4" s="1"/>
  <c r="B28" i="9"/>
  <c r="B30" i="9" s="1"/>
  <c r="B33" i="9" s="1"/>
  <c r="B34" i="9" s="1"/>
  <c r="R20" i="1"/>
  <c r="R23" i="1" s="1"/>
  <c r="B28" i="6"/>
  <c r="B30" i="6" s="1"/>
  <c r="B33" i="6" s="1"/>
  <c r="B34" i="6" s="1"/>
  <c r="O20" i="1"/>
  <c r="O23" i="1" s="1"/>
  <c r="B379" i="7"/>
  <c r="B363" i="7"/>
  <c r="B347" i="7"/>
  <c r="B331" i="7"/>
  <c r="B315" i="7"/>
  <c r="B299" i="7"/>
  <c r="B283" i="7"/>
  <c r="B380" i="7"/>
  <c r="B364" i="7"/>
  <c r="B348" i="7"/>
  <c r="B332" i="7"/>
  <c r="B381" i="7"/>
  <c r="B365" i="7"/>
  <c r="B349" i="7"/>
  <c r="B382" i="7"/>
  <c r="B366" i="7"/>
  <c r="B350" i="7"/>
  <c r="B383" i="7"/>
  <c r="B367" i="7"/>
  <c r="B351" i="7"/>
  <c r="B384" i="7"/>
  <c r="B368" i="7"/>
  <c r="B352" i="7"/>
  <c r="B386" i="7"/>
  <c r="B387" i="7"/>
  <c r="B371" i="7"/>
  <c r="B355" i="7"/>
  <c r="B388" i="7"/>
  <c r="B372" i="7"/>
  <c r="B356" i="7"/>
  <c r="B340" i="7"/>
  <c r="B373" i="7"/>
  <c r="B357" i="7"/>
  <c r="B341" i="7"/>
  <c r="B325" i="7"/>
  <c r="B309" i="7"/>
  <c r="B374" i="7"/>
  <c r="B358" i="7"/>
  <c r="B375" i="7"/>
  <c r="B359" i="7"/>
  <c r="B343" i="7"/>
  <c r="B327" i="7"/>
  <c r="B376" i="7"/>
  <c r="B360" i="7"/>
  <c r="B344" i="7"/>
  <c r="B328" i="7"/>
  <c r="B354" i="7"/>
  <c r="B303" i="7"/>
  <c r="B297" i="7"/>
  <c r="B289" i="7"/>
  <c r="B271" i="7"/>
  <c r="B255" i="7"/>
  <c r="B239" i="7"/>
  <c r="B223" i="7"/>
  <c r="B207" i="7"/>
  <c r="B191" i="7"/>
  <c r="B175" i="7"/>
  <c r="B281" i="7"/>
  <c r="B272" i="7"/>
  <c r="B321" i="7"/>
  <c r="B290" i="7"/>
  <c r="B273" i="7"/>
  <c r="B257" i="7"/>
  <c r="B353" i="7"/>
  <c r="B334" i="7"/>
  <c r="B310" i="7"/>
  <c r="B304" i="7"/>
  <c r="B298" i="7"/>
  <c r="B291" i="7"/>
  <c r="B282" i="7"/>
  <c r="B258" i="7"/>
  <c r="B339" i="7"/>
  <c r="B322" i="7"/>
  <c r="B292" i="7"/>
  <c r="B275" i="7"/>
  <c r="B260" i="7"/>
  <c r="B337" i="7"/>
  <c r="B317" i="7"/>
  <c r="B311" i="7"/>
  <c r="B305" i="7"/>
  <c r="B284" i="7"/>
  <c r="B377" i="7"/>
  <c r="B346" i="7"/>
  <c r="B323" i="7"/>
  <c r="B293" i="7"/>
  <c r="B276" i="7"/>
  <c r="B370" i="7"/>
  <c r="B300" i="7"/>
  <c r="B285" i="7"/>
  <c r="B335" i="7"/>
  <c r="B318" i="7"/>
  <c r="B312" i="7"/>
  <c r="B306" i="7"/>
  <c r="B294" i="7"/>
  <c r="B277" i="7"/>
  <c r="B264" i="7"/>
  <c r="B248" i="7"/>
  <c r="B232" i="7"/>
  <c r="B216" i="7"/>
  <c r="B385" i="7"/>
  <c r="B301" i="7"/>
  <c r="B286" i="7"/>
  <c r="B265" i="7"/>
  <c r="B249" i="7"/>
  <c r="B233" i="7"/>
  <c r="B369" i="7"/>
  <c r="B330" i="7"/>
  <c r="B324" i="7"/>
  <c r="B307" i="7"/>
  <c r="B295" i="7"/>
  <c r="B278" i="7"/>
  <c r="B266" i="7"/>
  <c r="B362" i="7"/>
  <c r="B345" i="7"/>
  <c r="B333" i="7"/>
  <c r="B319" i="7"/>
  <c r="B313" i="7"/>
  <c r="B287" i="7"/>
  <c r="B267" i="7"/>
  <c r="B251" i="7"/>
  <c r="B338" i="7"/>
  <c r="B302" i="7"/>
  <c r="B296" i="7"/>
  <c r="B279" i="7"/>
  <c r="B268" i="7"/>
  <c r="B252" i="7"/>
  <c r="B236" i="7"/>
  <c r="B308" i="7"/>
  <c r="B288" i="7"/>
  <c r="B269" i="7"/>
  <c r="B378" i="7"/>
  <c r="B256" i="7"/>
  <c r="B254" i="7"/>
  <c r="B198" i="7"/>
  <c r="B181" i="7"/>
  <c r="B162" i="7"/>
  <c r="B146" i="7"/>
  <c r="B130" i="7"/>
  <c r="B114" i="7"/>
  <c r="B98" i="7"/>
  <c r="B336" i="7"/>
  <c r="B274" i="7"/>
  <c r="B221" i="7"/>
  <c r="B199" i="7"/>
  <c r="B190" i="7"/>
  <c r="B173" i="7"/>
  <c r="B163" i="7"/>
  <c r="B261" i="7"/>
  <c r="B244" i="7"/>
  <c r="B241" i="7"/>
  <c r="B230" i="7"/>
  <c r="B226" i="7"/>
  <c r="B208" i="7"/>
  <c r="B182" i="7"/>
  <c r="B320" i="7"/>
  <c r="B314" i="7"/>
  <c r="B270" i="7"/>
  <c r="B250" i="7"/>
  <c r="B247" i="7"/>
  <c r="B238" i="7"/>
  <c r="B200" i="7"/>
  <c r="B183" i="7"/>
  <c r="B174" i="7"/>
  <c r="B235" i="7"/>
  <c r="B217" i="7"/>
  <c r="B209" i="7"/>
  <c r="B192" i="7"/>
  <c r="B342" i="7"/>
  <c r="B326" i="7"/>
  <c r="B231" i="7"/>
  <c r="B222" i="7"/>
  <c r="B201" i="7"/>
  <c r="B184" i="7"/>
  <c r="B227" i="7"/>
  <c r="B210" i="7"/>
  <c r="B193" i="7"/>
  <c r="B176" i="7"/>
  <c r="B218" i="7"/>
  <c r="B202" i="7"/>
  <c r="B185" i="7"/>
  <c r="B168" i="7"/>
  <c r="B253" i="7"/>
  <c r="B245" i="7"/>
  <c r="B242" i="7"/>
  <c r="B211" i="7"/>
  <c r="B194" i="7"/>
  <c r="B263" i="7"/>
  <c r="B203" i="7"/>
  <c r="B186" i="7"/>
  <c r="B169" i="7"/>
  <c r="B155" i="7"/>
  <c r="B139" i="7"/>
  <c r="B361" i="7"/>
  <c r="B228" i="7"/>
  <c r="B219" i="7"/>
  <c r="B212" i="7"/>
  <c r="B195" i="7"/>
  <c r="B178" i="7"/>
  <c r="B156" i="7"/>
  <c r="B140" i="7"/>
  <c r="B124" i="7"/>
  <c r="B108" i="7"/>
  <c r="B280" i="7"/>
  <c r="B224" i="7"/>
  <c r="B204" i="7"/>
  <c r="B187" i="7"/>
  <c r="B170" i="7"/>
  <c r="B157" i="7"/>
  <c r="B141" i="7"/>
  <c r="B213" i="7"/>
  <c r="B196" i="7"/>
  <c r="B179" i="7"/>
  <c r="B158" i="7"/>
  <c r="B142" i="7"/>
  <c r="B259" i="7"/>
  <c r="B243" i="7"/>
  <c r="B240" i="7"/>
  <c r="B237" i="7"/>
  <c r="B220" i="7"/>
  <c r="B205" i="7"/>
  <c r="B188" i="7"/>
  <c r="B171" i="7"/>
  <c r="B159" i="7"/>
  <c r="B316" i="7"/>
  <c r="B262" i="7"/>
  <c r="B246" i="7"/>
  <c r="B229" i="7"/>
  <c r="B225" i="7"/>
  <c r="B214" i="7"/>
  <c r="B197" i="7"/>
  <c r="B180" i="7"/>
  <c r="B160" i="7"/>
  <c r="B206" i="7"/>
  <c r="B189" i="7"/>
  <c r="B153" i="7"/>
  <c r="B123" i="7"/>
  <c r="B105" i="7"/>
  <c r="B88" i="7"/>
  <c r="B75" i="7"/>
  <c r="B59" i="7"/>
  <c r="B43" i="7"/>
  <c r="B106" i="7"/>
  <c r="B97" i="7"/>
  <c r="B76" i="7"/>
  <c r="B60" i="7"/>
  <c r="B128" i="7"/>
  <c r="B118" i="7"/>
  <c r="B112" i="7"/>
  <c r="B89" i="7"/>
  <c r="B77" i="7"/>
  <c r="B165" i="7"/>
  <c r="B133" i="7"/>
  <c r="B90" i="7"/>
  <c r="B78" i="7"/>
  <c r="B62" i="7"/>
  <c r="B151" i="7"/>
  <c r="B148" i="7"/>
  <c r="B136" i="7"/>
  <c r="B107" i="7"/>
  <c r="B99" i="7"/>
  <c r="B79" i="7"/>
  <c r="B63" i="7"/>
  <c r="B167" i="7"/>
  <c r="B161" i="7"/>
  <c r="B154" i="7"/>
  <c r="B145" i="7"/>
  <c r="B119" i="7"/>
  <c r="B113" i="7"/>
  <c r="B91" i="7"/>
  <c r="B80" i="7"/>
  <c r="B64" i="7"/>
  <c r="B129" i="7"/>
  <c r="B125" i="7"/>
  <c r="B100" i="7"/>
  <c r="B81" i="7"/>
  <c r="B172" i="7"/>
  <c r="B92" i="7"/>
  <c r="B82" i="7"/>
  <c r="B66" i="7"/>
  <c r="B134" i="7"/>
  <c r="B120" i="7"/>
  <c r="B101" i="7"/>
  <c r="B83" i="7"/>
  <c r="B177" i="7"/>
  <c r="B149" i="7"/>
  <c r="B143" i="7"/>
  <c r="B109" i="7"/>
  <c r="B93" i="7"/>
  <c r="B84" i="7"/>
  <c r="B68" i="7"/>
  <c r="B52" i="7"/>
  <c r="B36" i="7"/>
  <c r="B152" i="7"/>
  <c r="B137" i="7"/>
  <c r="B126" i="7"/>
  <c r="B115" i="7"/>
  <c r="B102" i="7"/>
  <c r="B85" i="7"/>
  <c r="B69" i="7"/>
  <c r="B53" i="7"/>
  <c r="B37" i="7"/>
  <c r="B329" i="7"/>
  <c r="B164" i="7"/>
  <c r="B121" i="7"/>
  <c r="B94" i="7"/>
  <c r="B70" i="7"/>
  <c r="B54" i="7"/>
  <c r="B38" i="7"/>
  <c r="B166" i="7"/>
  <c r="B131" i="7"/>
  <c r="B116" i="7"/>
  <c r="B110" i="7"/>
  <c r="B103" i="7"/>
  <c r="B86" i="7"/>
  <c r="B71" i="7"/>
  <c r="B55" i="7"/>
  <c r="B39" i="7"/>
  <c r="B234" i="7"/>
  <c r="B122" i="7"/>
  <c r="B95" i="7"/>
  <c r="B72" i="7"/>
  <c r="B56" i="7"/>
  <c r="B147" i="7"/>
  <c r="B73" i="7"/>
  <c r="B65" i="7"/>
  <c r="B132" i="7"/>
  <c r="B58" i="7"/>
  <c r="B49" i="7"/>
  <c r="B32" i="7"/>
  <c r="B138" i="7"/>
  <c r="B44" i="7"/>
  <c r="B41" i="7"/>
  <c r="B35" i="7"/>
  <c r="B87" i="7"/>
  <c r="B47" i="7"/>
  <c r="B111" i="7"/>
  <c r="B144" i="7"/>
  <c r="B117" i="7"/>
  <c r="B67" i="7"/>
  <c r="C30" i="7"/>
  <c r="D30" i="7" s="1"/>
  <c r="B104" i="7"/>
  <c r="B30" i="7"/>
  <c r="B150" i="7"/>
  <c r="B135" i="7"/>
  <c r="B57" i="7"/>
  <c r="B50" i="7"/>
  <c r="B45" i="7"/>
  <c r="B33" i="7"/>
  <c r="B42" i="7"/>
  <c r="B61" i="7"/>
  <c r="B48" i="7"/>
  <c r="D24" i="7"/>
  <c r="B127" i="7"/>
  <c r="B74" i="7"/>
  <c r="B31" i="7"/>
  <c r="B215" i="7"/>
  <c r="B96" i="7"/>
  <c r="B40" i="7"/>
  <c r="B46" i="7"/>
  <c r="B34" i="7"/>
  <c r="B51" i="7"/>
  <c r="B21" i="3"/>
  <c r="B27" i="3" s="1"/>
  <c r="D20" i="4"/>
  <c r="B80" i="10" l="1"/>
  <c r="B100" i="10"/>
  <c r="B221" i="10"/>
  <c r="B247" i="10"/>
  <c r="B325" i="10"/>
  <c r="B123" i="10"/>
  <c r="B342" i="10"/>
  <c r="B39" i="10"/>
  <c r="B169" i="10"/>
  <c r="B298" i="10"/>
  <c r="B345" i="10"/>
  <c r="B188" i="10"/>
  <c r="B330" i="10"/>
  <c r="B72" i="10"/>
  <c r="B217" i="10"/>
  <c r="B378" i="10"/>
  <c r="B173" i="10"/>
  <c r="B336" i="10"/>
  <c r="B360" i="10"/>
  <c r="B182" i="10"/>
  <c r="B204" i="10"/>
  <c r="B311" i="10"/>
  <c r="B328" i="10"/>
  <c r="B384" i="10"/>
  <c r="B239" i="10"/>
  <c r="B353" i="10"/>
  <c r="B267" i="10"/>
  <c r="B31" i="10"/>
  <c r="B187" i="10"/>
  <c r="B112" i="10"/>
  <c r="B114" i="10"/>
  <c r="B213" i="10"/>
  <c r="B209" i="10"/>
  <c r="B303" i="10"/>
  <c r="B381" i="10"/>
  <c r="B38" i="10"/>
  <c r="B37" i="10"/>
  <c r="B191" i="10"/>
  <c r="B317" i="10"/>
  <c r="B85" i="10"/>
  <c r="B200" i="10"/>
  <c r="B358" i="10"/>
  <c r="B144" i="10"/>
  <c r="B253" i="10"/>
  <c r="B76" i="10"/>
  <c r="B149" i="10"/>
  <c r="B286" i="10"/>
  <c r="B97" i="10"/>
  <c r="B181" i="10"/>
  <c r="B371" i="10"/>
  <c r="B122" i="10"/>
  <c r="B159" i="10"/>
  <c r="B198" i="10"/>
  <c r="B361" i="10"/>
  <c r="B49" i="10"/>
  <c r="B116" i="10"/>
  <c r="B189" i="10"/>
  <c r="B206" i="10"/>
  <c r="B256" i="10"/>
  <c r="B261" i="10"/>
  <c r="B306" i="10"/>
  <c r="B113" i="10"/>
  <c r="B70" i="10"/>
  <c r="B109" i="10"/>
  <c r="B226" i="10"/>
  <c r="B234" i="10"/>
  <c r="B276" i="10"/>
  <c r="B370" i="10"/>
  <c r="B153" i="10"/>
  <c r="B315" i="10"/>
  <c r="B42" i="10"/>
  <c r="B57" i="10"/>
  <c r="B104" i="10"/>
  <c r="B125" i="10"/>
  <c r="B230" i="10"/>
  <c r="B279" i="10"/>
  <c r="B292" i="10"/>
  <c r="B386" i="10"/>
  <c r="B95" i="10"/>
  <c r="B237" i="10"/>
  <c r="B321" i="10"/>
  <c r="B36" i="10"/>
  <c r="B107" i="10"/>
  <c r="B250" i="10"/>
  <c r="B263" i="10"/>
  <c r="B134" i="10"/>
  <c r="B69" i="10"/>
  <c r="B257" i="10"/>
  <c r="B333" i="10"/>
  <c r="B44" i="10"/>
  <c r="B94" i="10"/>
  <c r="B211" i="10"/>
  <c r="B228" i="10"/>
  <c r="B275" i="10"/>
  <c r="B349" i="10"/>
  <c r="B208" i="10"/>
  <c r="B117" i="10"/>
  <c r="B136" i="10"/>
  <c r="B224" i="10"/>
  <c r="B379" i="10"/>
  <c r="B54" i="10"/>
  <c r="B121" i="10"/>
  <c r="B240" i="10"/>
  <c r="C30" i="10"/>
  <c r="B160" i="10"/>
  <c r="B271" i="10"/>
  <c r="B212" i="10"/>
  <c r="B344" i="10"/>
  <c r="B50" i="10"/>
  <c r="B184" i="10"/>
  <c r="B278" i="10"/>
  <c r="B105" i="10"/>
  <c r="B167" i="10"/>
  <c r="B376" i="10"/>
  <c r="B111" i="10"/>
  <c r="B74" i="10"/>
  <c r="B110" i="10"/>
  <c r="B205" i="10"/>
  <c r="B131" i="10"/>
  <c r="B248" i="10"/>
  <c r="B299" i="10"/>
  <c r="B305" i="10"/>
  <c r="B34" i="10"/>
  <c r="B89" i="10"/>
  <c r="B154" i="10"/>
  <c r="B151" i="10"/>
  <c r="B252" i="10"/>
  <c r="B192" i="10"/>
  <c r="B309" i="10"/>
  <c r="B369" i="10"/>
  <c r="B59" i="10"/>
  <c r="B75" i="10"/>
  <c r="B130" i="10"/>
  <c r="B61" i="10"/>
  <c r="B127" i="10"/>
  <c r="B138" i="10"/>
  <c r="B155" i="10"/>
  <c r="B229" i="10"/>
  <c r="B215" i="10"/>
  <c r="B241" i="10"/>
  <c r="B339" i="10"/>
  <c r="B272" i="10"/>
  <c r="B322" i="10"/>
  <c r="B348" i="10"/>
  <c r="B143" i="10"/>
  <c r="B92" i="10"/>
  <c r="B139" i="10"/>
  <c r="B78" i="10"/>
  <c r="B142" i="10"/>
  <c r="B163" i="10"/>
  <c r="B161" i="10"/>
  <c r="B218" i="10"/>
  <c r="B222" i="10"/>
  <c r="B265" i="10"/>
  <c r="B357" i="10"/>
  <c r="B288" i="10"/>
  <c r="B338" i="10"/>
  <c r="B364" i="10"/>
  <c r="B141" i="10"/>
  <c r="B197" i="10"/>
  <c r="B172" i="10"/>
  <c r="B238" i="10"/>
  <c r="B259" i="10"/>
  <c r="B295" i="10"/>
  <c r="B388" i="10"/>
  <c r="B269" i="10"/>
  <c r="B383" i="10"/>
  <c r="B343" i="10"/>
  <c r="B52" i="10"/>
  <c r="B47" i="10"/>
  <c r="B146" i="10"/>
  <c r="B102" i="10"/>
  <c r="B124" i="10"/>
  <c r="B135" i="10"/>
  <c r="B178" i="10"/>
  <c r="B199" i="10"/>
  <c r="B246" i="10"/>
  <c r="B326" i="10"/>
  <c r="B291" i="10"/>
  <c r="B296" i="10"/>
  <c r="B318" i="10"/>
  <c r="B359" i="10"/>
  <c r="B40" i="10"/>
  <c r="B73" i="10"/>
  <c r="B71" i="10"/>
  <c r="B126" i="10"/>
  <c r="B140" i="10"/>
  <c r="B156" i="10"/>
  <c r="B220" i="10"/>
  <c r="B231" i="10"/>
  <c r="B245" i="10"/>
  <c r="B372" i="10"/>
  <c r="B304" i="10"/>
  <c r="B302" i="10"/>
  <c r="B334" i="10"/>
  <c r="B45" i="10"/>
  <c r="B90" i="10"/>
  <c r="B96" i="10"/>
  <c r="B129" i="10"/>
  <c r="B152" i="10"/>
  <c r="B162" i="10"/>
  <c r="B225" i="10"/>
  <c r="B227" i="10"/>
  <c r="B283" i="10"/>
  <c r="B294" i="10"/>
  <c r="B274" i="10"/>
  <c r="B308" i="10"/>
  <c r="B366" i="10"/>
  <c r="B32" i="10"/>
  <c r="B101" i="10"/>
  <c r="B106" i="10"/>
  <c r="B53" i="10"/>
  <c r="B148" i="10"/>
  <c r="B195" i="10"/>
  <c r="B168" i="10"/>
  <c r="B235" i="10"/>
  <c r="B236" i="10"/>
  <c r="B244" i="10"/>
  <c r="B262" i="10"/>
  <c r="B290" i="10"/>
  <c r="B320" i="10"/>
  <c r="B382" i="10"/>
  <c r="B346" i="10"/>
  <c r="B43" i="10"/>
  <c r="B66" i="10"/>
  <c r="B56" i="10"/>
  <c r="B63" i="10"/>
  <c r="B87" i="10"/>
  <c r="B68" i="10"/>
  <c r="B147" i="10"/>
  <c r="B158" i="10"/>
  <c r="B145" i="10"/>
  <c r="B132" i="10"/>
  <c r="B214" i="10"/>
  <c r="B223" i="10"/>
  <c r="B165" i="10"/>
  <c r="B255" i="10"/>
  <c r="B316" i="10"/>
  <c r="B300" i="10"/>
  <c r="B310" i="10"/>
  <c r="B368" i="10"/>
  <c r="B285" i="10"/>
  <c r="B354" i="10"/>
  <c r="B350" i="10"/>
  <c r="B362" i="10"/>
  <c r="B340" i="10"/>
  <c r="B329" i="10"/>
  <c r="B337" i="10"/>
  <c r="B365" i="10"/>
  <c r="B327" i="10"/>
  <c r="D24" i="10"/>
  <c r="B19" i="9" s="1"/>
  <c r="B108" i="10"/>
  <c r="B128" i="10"/>
  <c r="B30" i="10"/>
  <c r="B88" i="10"/>
  <c r="B86" i="10"/>
  <c r="B193" i="10"/>
  <c r="B164" i="10"/>
  <c r="B175" i="10"/>
  <c r="B174" i="10"/>
  <c r="B51" i="10"/>
  <c r="B232" i="10"/>
  <c r="B150" i="10"/>
  <c r="B282" i="10"/>
  <c r="B280" i="10"/>
  <c r="B301" i="10"/>
  <c r="B277" i="10"/>
  <c r="B314" i="10"/>
  <c r="B287" i="10"/>
  <c r="B268" i="10"/>
  <c r="B385" i="10"/>
  <c r="B375" i="10"/>
  <c r="B35" i="10"/>
  <c r="B33" i="10"/>
  <c r="B48" i="10"/>
  <c r="B46" i="10"/>
  <c r="B120" i="10"/>
  <c r="B103" i="10"/>
  <c r="B170" i="10"/>
  <c r="B137" i="10"/>
  <c r="B179" i="10"/>
  <c r="B67" i="10"/>
  <c r="B219" i="10"/>
  <c r="B166" i="10"/>
  <c r="B233" i="10"/>
  <c r="B243" i="10"/>
  <c r="B307" i="10"/>
  <c r="B293" i="10"/>
  <c r="B355" i="10"/>
  <c r="B297" i="10"/>
  <c r="B284" i="10"/>
  <c r="B319" i="10"/>
  <c r="B380" i="10"/>
  <c r="B41" i="10"/>
  <c r="B55" i="10"/>
  <c r="B65" i="10"/>
  <c r="C22" i="9" s="1"/>
  <c r="C28" i="9" s="1"/>
  <c r="C30" i="9" s="1"/>
  <c r="C33" i="9" s="1"/>
  <c r="C34" i="9" s="1"/>
  <c r="B64" i="10"/>
  <c r="B183" i="10"/>
  <c r="B119" i="10"/>
  <c r="B210" i="10"/>
  <c r="B176" i="10"/>
  <c r="B157" i="10"/>
  <c r="B194" i="10"/>
  <c r="B83" i="10"/>
  <c r="B251" i="10"/>
  <c r="B190" i="10"/>
  <c r="B249" i="10"/>
  <c r="B254" i="10"/>
  <c r="B323" i="10"/>
  <c r="B332" i="10"/>
  <c r="B373" i="10"/>
  <c r="B313" i="10"/>
  <c r="B312" i="10"/>
  <c r="B335" i="10"/>
  <c r="B331" i="10"/>
  <c r="B196" i="10"/>
  <c r="B93" i="10"/>
  <c r="B58" i="10"/>
  <c r="B82" i="10"/>
  <c r="B81" i="10"/>
  <c r="B62" i="10"/>
  <c r="B60" i="10"/>
  <c r="B171" i="10"/>
  <c r="B186" i="10"/>
  <c r="B180" i="10"/>
  <c r="B202" i="10"/>
  <c r="B99" i="10"/>
  <c r="B281" i="10"/>
  <c r="B207" i="10"/>
  <c r="B264" i="10"/>
  <c r="B258" i="10"/>
  <c r="B387" i="10"/>
  <c r="B352" i="10"/>
  <c r="B273" i="10"/>
  <c r="B324" i="10"/>
  <c r="B356" i="10"/>
  <c r="B351" i="10"/>
  <c r="B347" i="10"/>
  <c r="B118" i="10"/>
  <c r="B84" i="10"/>
  <c r="B91" i="10"/>
  <c r="B98" i="10"/>
  <c r="B79" i="10"/>
  <c r="B77" i="10"/>
  <c r="B177" i="10"/>
  <c r="B203" i="10"/>
  <c r="B185" i="10"/>
  <c r="B133" i="10"/>
  <c r="B115" i="10"/>
  <c r="B201" i="10"/>
  <c r="B216" i="10"/>
  <c r="B266" i="10"/>
  <c r="B242" i="10"/>
  <c r="B377" i="10"/>
  <c r="B260" i="10"/>
  <c r="B289" i="10"/>
  <c r="B270" i="10"/>
  <c r="B374" i="10"/>
  <c r="B367" i="10"/>
  <c r="B19" i="6"/>
  <c r="D22" i="6" s="1"/>
  <c r="O30" i="1" s="1"/>
  <c r="O33" i="1" s="1"/>
  <c r="C22" i="6"/>
  <c r="C28" i="6" s="1"/>
  <c r="C30" i="6" s="1"/>
  <c r="C33" i="6" s="1"/>
  <c r="C34" i="6" s="1"/>
  <c r="E30" i="7"/>
  <c r="G30" i="7" s="1"/>
  <c r="F30" i="7"/>
  <c r="L20" i="1"/>
  <c r="U20" i="1" s="1"/>
  <c r="B29" i="3"/>
  <c r="B32" i="3" s="1"/>
  <c r="B33" i="3" s="1"/>
  <c r="B385" i="4"/>
  <c r="B369" i="4"/>
  <c r="B353" i="4"/>
  <c r="B378" i="4"/>
  <c r="B364" i="4"/>
  <c r="B347" i="4"/>
  <c r="B336" i="4"/>
  <c r="B320" i="4"/>
  <c r="B304" i="4"/>
  <c r="B288" i="4"/>
  <c r="B380" i="4"/>
  <c r="B373" i="4"/>
  <c r="B356" i="4"/>
  <c r="B337" i="4"/>
  <c r="B321" i="4"/>
  <c r="B365" i="4"/>
  <c r="B348" i="4"/>
  <c r="B374" i="4"/>
  <c r="B357" i="4"/>
  <c r="B381" i="4"/>
  <c r="B366" i="4"/>
  <c r="B349" i="4"/>
  <c r="B340" i="4"/>
  <c r="B386" i="4"/>
  <c r="B375" i="4"/>
  <c r="B358" i="4"/>
  <c r="B341" i="4"/>
  <c r="B367" i="4"/>
  <c r="B350" i="4"/>
  <c r="B382" i="4"/>
  <c r="B376" i="4"/>
  <c r="B359" i="4"/>
  <c r="B342" i="4"/>
  <c r="B327" i="4"/>
  <c r="B387" i="4"/>
  <c r="B368" i="4"/>
  <c r="B351" i="4"/>
  <c r="B377" i="4"/>
  <c r="B360" i="4"/>
  <c r="B343" i="4"/>
  <c r="B329" i="4"/>
  <c r="B313" i="4"/>
  <c r="B297" i="4"/>
  <c r="B281" i="4"/>
  <c r="B361" i="4"/>
  <c r="B352" i="4"/>
  <c r="B330" i="4"/>
  <c r="B314" i="4"/>
  <c r="B298" i="4"/>
  <c r="B282" i="4"/>
  <c r="B383" i="4"/>
  <c r="B370" i="4"/>
  <c r="B344" i="4"/>
  <c r="B331" i="4"/>
  <c r="B388" i="4"/>
  <c r="B362" i="4"/>
  <c r="B345" i="4"/>
  <c r="B332" i="4"/>
  <c r="B316" i="4"/>
  <c r="B371" i="4"/>
  <c r="B354" i="4"/>
  <c r="B333" i="4"/>
  <c r="B379" i="4"/>
  <c r="B363" i="4"/>
  <c r="B346" i="4"/>
  <c r="B334" i="4"/>
  <c r="B318" i="4"/>
  <c r="B302" i="4"/>
  <c r="B338" i="4"/>
  <c r="B319" i="4"/>
  <c r="B317" i="4"/>
  <c r="B311" i="4"/>
  <c r="B295" i="4"/>
  <c r="B284" i="4"/>
  <c r="B269" i="4"/>
  <c r="B253" i="4"/>
  <c r="B237" i="4"/>
  <c r="B221" i="4"/>
  <c r="B205" i="4"/>
  <c r="B189" i="4"/>
  <c r="B173" i="4"/>
  <c r="B157" i="4"/>
  <c r="B299" i="4"/>
  <c r="B270" i="4"/>
  <c r="B254" i="4"/>
  <c r="B238" i="4"/>
  <c r="B222" i="4"/>
  <c r="B292" i="4"/>
  <c r="B280" i="4"/>
  <c r="B271" i="4"/>
  <c r="B255" i="4"/>
  <c r="B239" i="4"/>
  <c r="B223" i="4"/>
  <c r="B272" i="4"/>
  <c r="B256" i="4"/>
  <c r="B240" i="4"/>
  <c r="B384" i="4"/>
  <c r="B306" i="4"/>
  <c r="B296" i="4"/>
  <c r="B289" i="4"/>
  <c r="B285" i="4"/>
  <c r="B273" i="4"/>
  <c r="B257" i="4"/>
  <c r="B241" i="4"/>
  <c r="B315" i="4"/>
  <c r="B312" i="4"/>
  <c r="B309" i="4"/>
  <c r="B303" i="4"/>
  <c r="B274" i="4"/>
  <c r="B258" i="4"/>
  <c r="B242" i="4"/>
  <c r="B300" i="4"/>
  <c r="B275" i="4"/>
  <c r="B259" i="4"/>
  <c r="B243" i="4"/>
  <c r="B227" i="4"/>
  <c r="B355" i="4"/>
  <c r="B326" i="4"/>
  <c r="B324" i="4"/>
  <c r="B322" i="4"/>
  <c r="B293" i="4"/>
  <c r="B276" i="4"/>
  <c r="B260" i="4"/>
  <c r="B244" i="4"/>
  <c r="B228" i="4"/>
  <c r="B290" i="4"/>
  <c r="B286" i="4"/>
  <c r="B277" i="4"/>
  <c r="B261" i="4"/>
  <c r="B245" i="4"/>
  <c r="B229" i="4"/>
  <c r="B372" i="4"/>
  <c r="B262" i="4"/>
  <c r="B246" i="4"/>
  <c r="B230" i="4"/>
  <c r="B214" i="4"/>
  <c r="B198" i="4"/>
  <c r="B182" i="4"/>
  <c r="B328" i="4"/>
  <c r="B310" i="4"/>
  <c r="B307" i="4"/>
  <c r="B263" i="4"/>
  <c r="B247" i="4"/>
  <c r="B231" i="4"/>
  <c r="B215" i="4"/>
  <c r="B199" i="4"/>
  <c r="B183" i="4"/>
  <c r="B335" i="4"/>
  <c r="B301" i="4"/>
  <c r="B294" i="4"/>
  <c r="B278" i="4"/>
  <c r="B264" i="4"/>
  <c r="B248" i="4"/>
  <c r="B232" i="4"/>
  <c r="B216" i="4"/>
  <c r="B200" i="4"/>
  <c r="B287" i="4"/>
  <c r="B283" i="4"/>
  <c r="B265" i="4"/>
  <c r="B249" i="4"/>
  <c r="B233" i="4"/>
  <c r="B217" i="4"/>
  <c r="B201" i="4"/>
  <c r="B339" i="4"/>
  <c r="B291" i="4"/>
  <c r="B266" i="4"/>
  <c r="B250" i="4"/>
  <c r="B234" i="4"/>
  <c r="B218" i="4"/>
  <c r="B202" i="4"/>
  <c r="B308" i="4"/>
  <c r="B224" i="4"/>
  <c r="B220" i="4"/>
  <c r="B210" i="4"/>
  <c r="B188" i="4"/>
  <c r="B184" i="4"/>
  <c r="B159" i="4"/>
  <c r="B136" i="4"/>
  <c r="B120" i="4"/>
  <c r="B104" i="4"/>
  <c r="B88" i="4"/>
  <c r="B72" i="4"/>
  <c r="B56" i="4"/>
  <c r="B40" i="4"/>
  <c r="B268" i="4"/>
  <c r="B197" i="4"/>
  <c r="B193" i="4"/>
  <c r="B168" i="4"/>
  <c r="B151" i="4"/>
  <c r="B137" i="4"/>
  <c r="B121" i="4"/>
  <c r="B160" i="4"/>
  <c r="B138" i="4"/>
  <c r="B323" i="4"/>
  <c r="B267" i="4"/>
  <c r="B180" i="4"/>
  <c r="B176" i="4"/>
  <c r="B169" i="4"/>
  <c r="B152" i="4"/>
  <c r="B139" i="4"/>
  <c r="B279" i="4"/>
  <c r="B213" i="4"/>
  <c r="B208" i="4"/>
  <c r="B185" i="4"/>
  <c r="B161" i="4"/>
  <c r="B140" i="4"/>
  <c r="B124" i="4"/>
  <c r="B226" i="4"/>
  <c r="B203" i="4"/>
  <c r="B194" i="4"/>
  <c r="B170" i="4"/>
  <c r="B153" i="4"/>
  <c r="B141" i="4"/>
  <c r="B190" i="4"/>
  <c r="B181" i="4"/>
  <c r="B162" i="4"/>
  <c r="B142" i="4"/>
  <c r="B126" i="4"/>
  <c r="B305" i="4"/>
  <c r="B211" i="4"/>
  <c r="B177" i="4"/>
  <c r="B171" i="4"/>
  <c r="B154" i="4"/>
  <c r="B143" i="4"/>
  <c r="B206" i="4"/>
  <c r="B186" i="4"/>
  <c r="B163" i="4"/>
  <c r="B144" i="4"/>
  <c r="B236" i="4"/>
  <c r="B219" i="4"/>
  <c r="B195" i="4"/>
  <c r="B191" i="4"/>
  <c r="B172" i="4"/>
  <c r="B155" i="4"/>
  <c r="B145" i="4"/>
  <c r="B129" i="4"/>
  <c r="B113" i="4"/>
  <c r="B97" i="4"/>
  <c r="B81" i="4"/>
  <c r="B65" i="4"/>
  <c r="C21" i="3" s="1"/>
  <c r="B225" i="4"/>
  <c r="B209" i="4"/>
  <c r="B164" i="4"/>
  <c r="B146" i="4"/>
  <c r="B130" i="4"/>
  <c r="B114" i="4"/>
  <c r="B98" i="4"/>
  <c r="B82" i="4"/>
  <c r="B66" i="4"/>
  <c r="B50" i="4"/>
  <c r="B235" i="4"/>
  <c r="B178" i="4"/>
  <c r="B165" i="4"/>
  <c r="B156" i="4"/>
  <c r="B147" i="4"/>
  <c r="B131" i="4"/>
  <c r="B115" i="4"/>
  <c r="B99" i="4"/>
  <c r="B83" i="4"/>
  <c r="B204" i="4"/>
  <c r="B187" i="4"/>
  <c r="B174" i="4"/>
  <c r="B148" i="4"/>
  <c r="B132" i="4"/>
  <c r="B116" i="4"/>
  <c r="B100" i="4"/>
  <c r="B84" i="4"/>
  <c r="B252" i="4"/>
  <c r="B196" i="4"/>
  <c r="B192" i="4"/>
  <c r="B166" i="4"/>
  <c r="B149" i="4"/>
  <c r="B133" i="4"/>
  <c r="B117" i="4"/>
  <c r="B101" i="4"/>
  <c r="B85" i="4"/>
  <c r="B212" i="4"/>
  <c r="B207" i="4"/>
  <c r="B158" i="4"/>
  <c r="B134" i="4"/>
  <c r="B118" i="4"/>
  <c r="B102" i="4"/>
  <c r="B86" i="4"/>
  <c r="B251" i="4"/>
  <c r="B95" i="4"/>
  <c r="B73" i="4"/>
  <c r="B64" i="4"/>
  <c r="B49" i="4"/>
  <c r="B37" i="4"/>
  <c r="B106" i="4"/>
  <c r="B54" i="4"/>
  <c r="B128" i="4"/>
  <c r="B77" i="4"/>
  <c r="B43" i="4"/>
  <c r="B93" i="4"/>
  <c r="B60" i="4"/>
  <c r="B55" i="4"/>
  <c r="B111" i="4"/>
  <c r="B69" i="4"/>
  <c r="B44" i="4"/>
  <c r="B38" i="4"/>
  <c r="C30" i="4"/>
  <c r="B122" i="4"/>
  <c r="B109" i="4"/>
  <c r="B91" i="4"/>
  <c r="B78" i="4"/>
  <c r="B74" i="4"/>
  <c r="B30" i="4"/>
  <c r="B127" i="4"/>
  <c r="B107" i="4"/>
  <c r="B89" i="4"/>
  <c r="B61" i="4"/>
  <c r="B51" i="4"/>
  <c r="B45" i="4"/>
  <c r="B39" i="4"/>
  <c r="B31" i="4"/>
  <c r="B179" i="4"/>
  <c r="B70" i="4"/>
  <c r="B57" i="4"/>
  <c r="B32" i="4"/>
  <c r="B105" i="4"/>
  <c r="B96" i="4"/>
  <c r="B87" i="4"/>
  <c r="B79" i="4"/>
  <c r="B75" i="4"/>
  <c r="D24" i="4"/>
  <c r="B135" i="4"/>
  <c r="B94" i="4"/>
  <c r="B52" i="4"/>
  <c r="B46" i="4"/>
  <c r="B33" i="4"/>
  <c r="B112" i="4"/>
  <c r="B103" i="4"/>
  <c r="B62" i="4"/>
  <c r="B58" i="4"/>
  <c r="B110" i="4"/>
  <c r="B92" i="4"/>
  <c r="B80" i="4"/>
  <c r="B71" i="4"/>
  <c r="B67" i="4"/>
  <c r="B41" i="4"/>
  <c r="B34" i="4"/>
  <c r="B119" i="4"/>
  <c r="B76" i="4"/>
  <c r="B53" i="4"/>
  <c r="B47" i="4"/>
  <c r="B68" i="4"/>
  <c r="B36" i="4"/>
  <c r="B167" i="4"/>
  <c r="B150" i="4"/>
  <c r="B123" i="4"/>
  <c r="B108" i="4"/>
  <c r="B90" i="4"/>
  <c r="B42" i="4"/>
  <c r="B35" i="4"/>
  <c r="B175" i="4"/>
  <c r="B63" i="4"/>
  <c r="B59" i="4"/>
  <c r="B48" i="4"/>
  <c r="B325" i="4"/>
  <c r="B125" i="4"/>
  <c r="E30" i="10"/>
  <c r="H30" i="7"/>
  <c r="D30" i="10"/>
  <c r="H30" i="10"/>
  <c r="K36" i="4"/>
  <c r="L36" i="4" s="1"/>
  <c r="J37" i="4" s="1"/>
  <c r="K36" i="7"/>
  <c r="L36" i="7" s="1"/>
  <c r="J37" i="7" s="1"/>
  <c r="K36" i="10"/>
  <c r="L36" i="10" s="1"/>
  <c r="J37" i="10" s="1"/>
  <c r="A49" i="9" l="1"/>
  <c r="C27" i="3"/>
  <c r="C29" i="3" s="1"/>
  <c r="C32" i="3" s="1"/>
  <c r="C33" i="3" s="1"/>
  <c r="E30" i="4"/>
  <c r="G30" i="4" s="1"/>
  <c r="K37" i="7"/>
  <c r="L37" i="7" s="1"/>
  <c r="J38" i="7" s="1"/>
  <c r="K37" i="10"/>
  <c r="L37" i="10" s="1"/>
  <c r="J38" i="10" s="1"/>
  <c r="F30" i="10"/>
  <c r="G30" i="10"/>
  <c r="K37" i="4"/>
  <c r="L37" i="4" s="1"/>
  <c r="J38" i="4" s="1"/>
  <c r="B18" i="3"/>
  <c r="D21" i="3" s="1"/>
  <c r="H30" i="4"/>
  <c r="D30" i="4"/>
  <c r="D28" i="6"/>
  <c r="D30" i="6" s="1"/>
  <c r="D33" i="6" s="1"/>
  <c r="D34" i="6" s="1"/>
  <c r="M30" i="7"/>
  <c r="C31" i="7"/>
  <c r="L23" i="1"/>
  <c r="U23" i="1" s="1"/>
  <c r="F30" i="4" l="1"/>
  <c r="K38" i="10"/>
  <c r="L38" i="10" s="1"/>
  <c r="J39" i="10" s="1"/>
  <c r="K38" i="4"/>
  <c r="L38" i="4" s="1"/>
  <c r="J39" i="4" s="1"/>
  <c r="K38" i="7"/>
  <c r="L38" i="7" s="1"/>
  <c r="J39" i="7" s="1"/>
  <c r="M30" i="10"/>
  <c r="C31" i="10"/>
  <c r="M30" i="4"/>
  <c r="C31" i="4"/>
  <c r="H31" i="7"/>
  <c r="D31" i="7"/>
  <c r="E31" i="7"/>
  <c r="O34" i="1"/>
  <c r="K39" i="4" l="1"/>
  <c r="L39" i="4" s="1"/>
  <c r="J40" i="4" s="1"/>
  <c r="K39" i="7"/>
  <c r="L39" i="7" s="1"/>
  <c r="J40" i="7" s="1"/>
  <c r="K39" i="10"/>
  <c r="L39" i="10" s="1"/>
  <c r="J40" i="10" s="1"/>
  <c r="F31" i="7"/>
  <c r="G31" i="7"/>
  <c r="D31" i="4"/>
  <c r="H31" i="4"/>
  <c r="E31" i="4"/>
  <c r="H31" i="10"/>
  <c r="E31" i="10"/>
  <c r="D31" i="10"/>
  <c r="K40" i="7" l="1"/>
  <c r="L40" i="7" s="1"/>
  <c r="J41" i="7" s="1"/>
  <c r="K40" i="4"/>
  <c r="L40" i="4"/>
  <c r="J41" i="4" s="1"/>
  <c r="M31" i="7"/>
  <c r="C32" i="7"/>
  <c r="F31" i="10"/>
  <c r="G31" i="10"/>
  <c r="F31" i="4"/>
  <c r="G31" i="4"/>
  <c r="K40" i="10"/>
  <c r="L40" i="10" s="1"/>
  <c r="J41" i="10" s="1"/>
  <c r="K41" i="10" l="1"/>
  <c r="L41" i="10" s="1"/>
  <c r="J42" i="10" s="1"/>
  <c r="K41" i="7"/>
  <c r="L41" i="7" s="1"/>
  <c r="J42" i="7" s="1"/>
  <c r="M31" i="10"/>
  <c r="C32" i="10"/>
  <c r="H32" i="7"/>
  <c r="E32" i="7"/>
  <c r="D32" i="7"/>
  <c r="K41" i="4"/>
  <c r="L41" i="4" s="1"/>
  <c r="J42" i="4" s="1"/>
  <c r="M31" i="4"/>
  <c r="C32" i="4"/>
  <c r="K42" i="7" l="1"/>
  <c r="L42" i="7" s="1"/>
  <c r="J43" i="7" s="1"/>
  <c r="K42" i="4"/>
  <c r="L42" i="4" s="1"/>
  <c r="J43" i="4" s="1"/>
  <c r="K42" i="10"/>
  <c r="L42" i="10" s="1"/>
  <c r="J43" i="10" s="1"/>
  <c r="F32" i="7"/>
  <c r="G32" i="7"/>
  <c r="E32" i="10"/>
  <c r="H32" i="10"/>
  <c r="D32" i="10"/>
  <c r="E32" i="4"/>
  <c r="H32" i="4"/>
  <c r="D32" i="4"/>
  <c r="K43" i="10" l="1"/>
  <c r="L43" i="10" s="1"/>
  <c r="J44" i="10" s="1"/>
  <c r="K43" i="4"/>
  <c r="L43" i="4"/>
  <c r="J44" i="4" s="1"/>
  <c r="K43" i="7"/>
  <c r="L43" i="7" s="1"/>
  <c r="J44" i="7" s="1"/>
  <c r="F32" i="10"/>
  <c r="G32" i="10"/>
  <c r="M32" i="7"/>
  <c r="C33" i="7"/>
  <c r="F32" i="4"/>
  <c r="G32" i="4"/>
  <c r="K44" i="7" l="1"/>
  <c r="L44" i="7" s="1"/>
  <c r="J45" i="7" s="1"/>
  <c r="K44" i="10"/>
  <c r="L44" i="10" s="1"/>
  <c r="J45" i="10" s="1"/>
  <c r="M32" i="10"/>
  <c r="C33" i="10"/>
  <c r="E33" i="7"/>
  <c r="H33" i="7"/>
  <c r="D33" i="7"/>
  <c r="M32" i="4"/>
  <c r="C33" i="4"/>
  <c r="K44" i="4"/>
  <c r="L44" i="4" s="1"/>
  <c r="J45" i="4" s="1"/>
  <c r="K45" i="4" l="1"/>
  <c r="L45" i="4" s="1"/>
  <c r="J46" i="4" s="1"/>
  <c r="K45" i="10"/>
  <c r="L45" i="10" s="1"/>
  <c r="J46" i="10" s="1"/>
  <c r="K45" i="7"/>
  <c r="L45" i="7" s="1"/>
  <c r="J46" i="7" s="1"/>
  <c r="H33" i="4"/>
  <c r="E33" i="4"/>
  <c r="D33" i="4"/>
  <c r="F33" i="7"/>
  <c r="G33" i="7"/>
  <c r="H33" i="10"/>
  <c r="E33" i="10"/>
  <c r="D33" i="10"/>
  <c r="K46" i="10" l="1"/>
  <c r="L46" i="10" s="1"/>
  <c r="J47" i="10" s="1"/>
  <c r="K46" i="4"/>
  <c r="L46" i="4"/>
  <c r="J47" i="4" s="1"/>
  <c r="F33" i="4"/>
  <c r="G33" i="4"/>
  <c r="K46" i="7"/>
  <c r="L46" i="7" s="1"/>
  <c r="J47" i="7" s="1"/>
  <c r="F33" i="10"/>
  <c r="G33" i="10"/>
  <c r="M33" i="7"/>
  <c r="C34" i="7"/>
  <c r="K47" i="7" l="1"/>
  <c r="L47" i="7" s="1"/>
  <c r="J48" i="7" s="1"/>
  <c r="M33" i="4"/>
  <c r="C34" i="4"/>
  <c r="K47" i="4"/>
  <c r="L47" i="4" s="1"/>
  <c r="J48" i="4" s="1"/>
  <c r="E34" i="7"/>
  <c r="H34" i="7"/>
  <c r="D34" i="7"/>
  <c r="K47" i="10"/>
  <c r="L47" i="10" s="1"/>
  <c r="J48" i="10" s="1"/>
  <c r="M33" i="10"/>
  <c r="C34" i="10"/>
  <c r="K48" i="10" l="1"/>
  <c r="L48" i="10" s="1"/>
  <c r="J49" i="10" s="1"/>
  <c r="K48" i="4"/>
  <c r="L48" i="4" s="1"/>
  <c r="J49" i="4" s="1"/>
  <c r="K48" i="7"/>
  <c r="L48" i="7" s="1"/>
  <c r="J49" i="7" s="1"/>
  <c r="H34" i="10"/>
  <c r="E34" i="10"/>
  <c r="D34" i="10"/>
  <c r="F34" i="7"/>
  <c r="G34" i="7"/>
  <c r="H34" i="4"/>
  <c r="E34" i="4"/>
  <c r="D34" i="4"/>
  <c r="K49" i="7" l="1"/>
  <c r="L49" i="7" s="1"/>
  <c r="J50" i="7" s="1"/>
  <c r="K49" i="4"/>
  <c r="L49" i="4" s="1"/>
  <c r="J50" i="4" s="1"/>
  <c r="F34" i="10"/>
  <c r="G34" i="10"/>
  <c r="F34" i="4"/>
  <c r="G34" i="4"/>
  <c r="M34" i="7"/>
  <c r="C35" i="7"/>
  <c r="K49" i="10"/>
  <c r="L49" i="10" s="1"/>
  <c r="J50" i="10" s="1"/>
  <c r="K50" i="4" l="1"/>
  <c r="L50" i="4" s="1"/>
  <c r="J51" i="4" s="1"/>
  <c r="K50" i="10"/>
  <c r="L50" i="10" s="1"/>
  <c r="J51" i="10" s="1"/>
  <c r="K50" i="7"/>
  <c r="L50" i="7" s="1"/>
  <c r="J51" i="7" s="1"/>
  <c r="H35" i="7"/>
  <c r="E35" i="7"/>
  <c r="D35" i="7"/>
  <c r="M34" i="4"/>
  <c r="C35" i="4"/>
  <c r="M34" i="10"/>
  <c r="C35" i="10"/>
  <c r="K51" i="7" l="1"/>
  <c r="L51" i="7" s="1"/>
  <c r="J52" i="7" s="1"/>
  <c r="K51" i="10"/>
  <c r="L51" i="10" s="1"/>
  <c r="J52" i="10" s="1"/>
  <c r="K51" i="4"/>
  <c r="L51" i="4" s="1"/>
  <c r="J52" i="4" s="1"/>
  <c r="E35" i="10"/>
  <c r="H35" i="10"/>
  <c r="D35" i="10"/>
  <c r="H35" i="4"/>
  <c r="E35" i="4"/>
  <c r="D35" i="4"/>
  <c r="F35" i="7"/>
  <c r="G35" i="7"/>
  <c r="K52" i="4" l="1"/>
  <c r="L52" i="4" s="1"/>
  <c r="J53" i="4" s="1"/>
  <c r="K52" i="10"/>
  <c r="L52" i="10" s="1"/>
  <c r="J53" i="10" s="1"/>
  <c r="K52" i="7"/>
  <c r="L52" i="7" s="1"/>
  <c r="J53" i="7" s="1"/>
  <c r="F35" i="10"/>
  <c r="G35" i="10"/>
  <c r="M35" i="7"/>
  <c r="C36" i="7"/>
  <c r="F35" i="4"/>
  <c r="G35" i="4"/>
  <c r="K53" i="10" l="1"/>
  <c r="L53" i="10" s="1"/>
  <c r="J54" i="10" s="1"/>
  <c r="M35" i="10"/>
  <c r="C36" i="10"/>
  <c r="M35" i="4"/>
  <c r="C36" i="4"/>
  <c r="H36" i="7"/>
  <c r="E36" i="7"/>
  <c r="D36" i="7"/>
  <c r="K53" i="7"/>
  <c r="L53" i="7" s="1"/>
  <c r="J54" i="7" s="1"/>
  <c r="K53" i="4"/>
  <c r="L53" i="4" s="1"/>
  <c r="J54" i="4" s="1"/>
  <c r="K54" i="7" l="1"/>
  <c r="L54" i="7" s="1"/>
  <c r="J55" i="7" s="1"/>
  <c r="K54" i="4"/>
  <c r="L54" i="4" s="1"/>
  <c r="J55" i="4" s="1"/>
  <c r="K54" i="10"/>
  <c r="L54" i="10" s="1"/>
  <c r="J55" i="10" s="1"/>
  <c r="H36" i="4"/>
  <c r="E36" i="4"/>
  <c r="D36" i="4"/>
  <c r="F36" i="7"/>
  <c r="G36" i="7"/>
  <c r="H36" i="10"/>
  <c r="E36" i="10"/>
  <c r="D36" i="10"/>
  <c r="K55" i="10" l="1"/>
  <c r="L55" i="10" s="1"/>
  <c r="J56" i="10" s="1"/>
  <c r="K55" i="4"/>
  <c r="L55" i="4" s="1"/>
  <c r="J56" i="4" s="1"/>
  <c r="K55" i="7"/>
  <c r="L55" i="7" s="1"/>
  <c r="J56" i="7" s="1"/>
  <c r="M36" i="7"/>
  <c r="C37" i="7"/>
  <c r="F36" i="4"/>
  <c r="G36" i="4"/>
  <c r="F36" i="10"/>
  <c r="G36" i="10"/>
  <c r="K56" i="4" l="1"/>
  <c r="L56" i="4" s="1"/>
  <c r="J57" i="4" s="1"/>
  <c r="M36" i="10"/>
  <c r="C37" i="10"/>
  <c r="M36" i="4"/>
  <c r="C37" i="4"/>
  <c r="H37" i="7"/>
  <c r="E37" i="7"/>
  <c r="D37" i="7"/>
  <c r="K56" i="7"/>
  <c r="L56" i="7" s="1"/>
  <c r="J57" i="7" s="1"/>
  <c r="K56" i="10"/>
  <c r="L56" i="10" s="1"/>
  <c r="J57" i="10" s="1"/>
  <c r="K57" i="10" l="1"/>
  <c r="L57" i="10" s="1"/>
  <c r="J58" i="10" s="1"/>
  <c r="K57" i="7"/>
  <c r="L57" i="7" s="1"/>
  <c r="J58" i="7" s="1"/>
  <c r="K57" i="4"/>
  <c r="L57" i="4"/>
  <c r="J58" i="4" s="1"/>
  <c r="F37" i="7"/>
  <c r="G37" i="7"/>
  <c r="H37" i="4"/>
  <c r="E37" i="4"/>
  <c r="D37" i="4"/>
  <c r="H37" i="10"/>
  <c r="E37" i="10"/>
  <c r="D37" i="10"/>
  <c r="K58" i="7" l="1"/>
  <c r="L58" i="7" s="1"/>
  <c r="J59" i="7" s="1"/>
  <c r="K58" i="10"/>
  <c r="L58" i="10" s="1"/>
  <c r="J59" i="10" s="1"/>
  <c r="F37" i="10"/>
  <c r="G37" i="10"/>
  <c r="F37" i="4"/>
  <c r="G37" i="4"/>
  <c r="M37" i="7"/>
  <c r="C38" i="7"/>
  <c r="K58" i="4"/>
  <c r="L58" i="4" s="1"/>
  <c r="J59" i="4" s="1"/>
  <c r="K59" i="10" l="1"/>
  <c r="L59" i="10" s="1"/>
  <c r="J60" i="10" s="1"/>
  <c r="K59" i="7"/>
  <c r="L59" i="7" s="1"/>
  <c r="J60" i="7" s="1"/>
  <c r="M37" i="4"/>
  <c r="C38" i="4"/>
  <c r="K59" i="4"/>
  <c r="L59" i="4" s="1"/>
  <c r="J60" i="4" s="1"/>
  <c r="H38" i="7"/>
  <c r="E38" i="7"/>
  <c r="D38" i="7"/>
  <c r="M37" i="10"/>
  <c r="C38" i="10"/>
  <c r="K60" i="4" l="1"/>
  <c r="L60" i="4" s="1"/>
  <c r="J61" i="4" s="1"/>
  <c r="K60" i="7"/>
  <c r="L60" i="7" s="1"/>
  <c r="J61" i="7" s="1"/>
  <c r="H38" i="4"/>
  <c r="E38" i="4"/>
  <c r="D38" i="4"/>
  <c r="H38" i="10"/>
  <c r="E38" i="10"/>
  <c r="D38" i="10"/>
  <c r="F38" i="7"/>
  <c r="G38" i="7"/>
  <c r="K60" i="10"/>
  <c r="L60" i="10" s="1"/>
  <c r="J61" i="10" s="1"/>
  <c r="K61" i="7" l="1"/>
  <c r="L61" i="7" s="1"/>
  <c r="J62" i="7" s="1"/>
  <c r="K61" i="4"/>
  <c r="L61" i="4" s="1"/>
  <c r="J62" i="4" s="1"/>
  <c r="K61" i="10"/>
  <c r="L61" i="10" s="1"/>
  <c r="J62" i="10" s="1"/>
  <c r="M38" i="7"/>
  <c r="C39" i="7"/>
  <c r="F38" i="10"/>
  <c r="G38" i="10"/>
  <c r="F38" i="4"/>
  <c r="G38" i="4"/>
  <c r="K62" i="10" l="1"/>
  <c r="L62" i="10" s="1"/>
  <c r="J63" i="10" s="1"/>
  <c r="K62" i="4"/>
  <c r="L62" i="4" s="1"/>
  <c r="J63" i="4" s="1"/>
  <c r="M38" i="4"/>
  <c r="C39" i="4"/>
  <c r="M38" i="10"/>
  <c r="C39" i="10"/>
  <c r="H39" i="7"/>
  <c r="E39" i="7"/>
  <c r="D39" i="7"/>
  <c r="K62" i="7"/>
  <c r="L62" i="7" s="1"/>
  <c r="J63" i="7" s="1"/>
  <c r="K63" i="7" l="1"/>
  <c r="L63" i="7" s="1"/>
  <c r="J64" i="7" s="1"/>
  <c r="K63" i="4"/>
  <c r="L63" i="4" s="1"/>
  <c r="J64" i="4" s="1"/>
  <c r="K63" i="10"/>
  <c r="L63" i="10" s="1"/>
  <c r="J64" i="10" s="1"/>
  <c r="F39" i="7"/>
  <c r="G39" i="7"/>
  <c r="H39" i="10"/>
  <c r="E39" i="10"/>
  <c r="D39" i="10"/>
  <c r="H39" i="4"/>
  <c r="E39" i="4"/>
  <c r="D39" i="4"/>
  <c r="K64" i="10" l="1"/>
  <c r="L64" i="10" s="1"/>
  <c r="J65" i="10" s="1"/>
  <c r="K64" i="4"/>
  <c r="L64" i="4" s="1"/>
  <c r="J65" i="4" s="1"/>
  <c r="K64" i="7"/>
  <c r="L64" i="7" s="1"/>
  <c r="J65" i="7" s="1"/>
  <c r="F39" i="10"/>
  <c r="G39" i="10"/>
  <c r="M39" i="7"/>
  <c r="C40" i="7"/>
  <c r="F39" i="4"/>
  <c r="G39" i="4"/>
  <c r="K65" i="7" l="1"/>
  <c r="L65" i="7" s="1"/>
  <c r="J66" i="7" s="1"/>
  <c r="K65" i="10"/>
  <c r="L65" i="10" s="1"/>
  <c r="J66" i="10" s="1"/>
  <c r="M39" i="4"/>
  <c r="C40" i="4"/>
  <c r="H40" i="7"/>
  <c r="E40" i="7"/>
  <c r="D40" i="7"/>
  <c r="M39" i="10"/>
  <c r="C40" i="10"/>
  <c r="K65" i="4"/>
  <c r="L65" i="4" s="1"/>
  <c r="J66" i="4" s="1"/>
  <c r="K66" i="10" l="1"/>
  <c r="L66" i="10" s="1"/>
  <c r="J67" i="10" s="1"/>
  <c r="K66" i="7"/>
  <c r="L66" i="7" s="1"/>
  <c r="J67" i="7" s="1"/>
  <c r="K66" i="4"/>
  <c r="L66" i="4" s="1"/>
  <c r="J67" i="4" s="1"/>
  <c r="F40" i="7"/>
  <c r="G40" i="7"/>
  <c r="H40" i="10"/>
  <c r="E40" i="10"/>
  <c r="D40" i="10"/>
  <c r="H40" i="4"/>
  <c r="E40" i="4"/>
  <c r="D40" i="4"/>
  <c r="K67" i="4" l="1"/>
  <c r="L67" i="4" s="1"/>
  <c r="J68" i="4" s="1"/>
  <c r="K67" i="7"/>
  <c r="L67" i="7" s="1"/>
  <c r="J68" i="7" s="1"/>
  <c r="K67" i="10"/>
  <c r="L67" i="10" s="1"/>
  <c r="J68" i="10" s="1"/>
  <c r="F40" i="10"/>
  <c r="G40" i="10"/>
  <c r="M40" i="7"/>
  <c r="C41" i="7"/>
  <c r="F40" i="4"/>
  <c r="G40" i="4"/>
  <c r="K68" i="10" l="1"/>
  <c r="L68" i="10" s="1"/>
  <c r="J69" i="10" s="1"/>
  <c r="K68" i="7"/>
  <c r="L68" i="7" s="1"/>
  <c r="J69" i="7" s="1"/>
  <c r="K68" i="4"/>
  <c r="L68" i="4" s="1"/>
  <c r="J69" i="4" s="1"/>
  <c r="M40" i="4"/>
  <c r="C41" i="4"/>
  <c r="E41" i="7"/>
  <c r="H41" i="7"/>
  <c r="D41" i="7"/>
  <c r="M40" i="10"/>
  <c r="C41" i="10"/>
  <c r="K69" i="4" l="1"/>
  <c r="L69" i="4" s="1"/>
  <c r="J70" i="4" s="1"/>
  <c r="K69" i="10"/>
  <c r="L69" i="10" s="1"/>
  <c r="J70" i="10" s="1"/>
  <c r="F41" i="7"/>
  <c r="B35" i="6" s="1"/>
  <c r="B36" i="6" s="1"/>
  <c r="G41" i="7"/>
  <c r="K69" i="7"/>
  <c r="L69" i="7" s="1"/>
  <c r="J70" i="7" s="1"/>
  <c r="H41" i="10"/>
  <c r="E41" i="10"/>
  <c r="D41" i="10"/>
  <c r="H41" i="4"/>
  <c r="E41" i="4"/>
  <c r="D41" i="4"/>
  <c r="K70" i="7" l="1"/>
  <c r="L70" i="7" s="1"/>
  <c r="J71" i="7" s="1"/>
  <c r="K70" i="10"/>
  <c r="L70" i="10" s="1"/>
  <c r="J71" i="10" s="1"/>
  <c r="K70" i="4"/>
  <c r="L70" i="4" s="1"/>
  <c r="J71" i="4" s="1"/>
  <c r="F41" i="4"/>
  <c r="B34" i="3" s="1"/>
  <c r="G41" i="4"/>
  <c r="M41" i="7"/>
  <c r="C42" i="7"/>
  <c r="F41" i="10"/>
  <c r="B35" i="9" s="1"/>
  <c r="B36" i="9" s="1"/>
  <c r="G41" i="10"/>
  <c r="B39" i="6"/>
  <c r="O24" i="1"/>
  <c r="K71" i="4" l="1"/>
  <c r="L71" i="4" s="1"/>
  <c r="J72" i="4" s="1"/>
  <c r="K71" i="10"/>
  <c r="L71" i="10" s="1"/>
  <c r="J72" i="10" s="1"/>
  <c r="K71" i="7"/>
  <c r="L71" i="7" s="1"/>
  <c r="J72" i="7" s="1"/>
  <c r="B39" i="9"/>
  <c r="R24" i="1"/>
  <c r="M41" i="4"/>
  <c r="C42" i="4"/>
  <c r="M41" i="10"/>
  <c r="C42" i="10"/>
  <c r="E42" i="7"/>
  <c r="H42" i="7"/>
  <c r="D42" i="7"/>
  <c r="B35" i="3"/>
  <c r="B38" i="3" s="1"/>
  <c r="L24" i="1"/>
  <c r="K72" i="10" l="1"/>
  <c r="L72" i="10" s="1"/>
  <c r="J73" i="10" s="1"/>
  <c r="K72" i="7"/>
  <c r="L72" i="7" s="1"/>
  <c r="J73" i="7" s="1"/>
  <c r="K72" i="4"/>
  <c r="L72" i="4" s="1"/>
  <c r="J73" i="4" s="1"/>
  <c r="F42" i="7"/>
  <c r="G42" i="7"/>
  <c r="E42" i="4"/>
  <c r="H42" i="4"/>
  <c r="D42" i="4"/>
  <c r="U24" i="1"/>
  <c r="E42" i="10"/>
  <c r="H42" i="10"/>
  <c r="D42" i="10"/>
  <c r="K73" i="4" l="1"/>
  <c r="L73" i="4" s="1"/>
  <c r="J74" i="4" s="1"/>
  <c r="K73" i="7"/>
  <c r="L73" i="7" s="1"/>
  <c r="J74" i="7" s="1"/>
  <c r="F42" i="10"/>
  <c r="G42" i="10"/>
  <c r="M42" i="7"/>
  <c r="C43" i="7"/>
  <c r="F42" i="4"/>
  <c r="G42" i="4"/>
  <c r="K73" i="10"/>
  <c r="L73" i="10" s="1"/>
  <c r="J74" i="10" s="1"/>
  <c r="K74" i="10" l="1"/>
  <c r="L74" i="10" s="1"/>
  <c r="J75" i="10" s="1"/>
  <c r="K74" i="7"/>
  <c r="L74" i="7" s="1"/>
  <c r="J75" i="7" s="1"/>
  <c r="K74" i="4"/>
  <c r="L74" i="4" s="1"/>
  <c r="J75" i="4" s="1"/>
  <c r="E43" i="7"/>
  <c r="H43" i="7"/>
  <c r="D43" i="7"/>
  <c r="M42" i="4"/>
  <c r="C43" i="4"/>
  <c r="M42" i="10"/>
  <c r="C43" i="10"/>
  <c r="K75" i="4" l="1"/>
  <c r="L75" i="4" s="1"/>
  <c r="J76" i="4" s="1"/>
  <c r="K75" i="7"/>
  <c r="L75" i="7" s="1"/>
  <c r="J76" i="7" s="1"/>
  <c r="K75" i="10"/>
  <c r="L75" i="10" s="1"/>
  <c r="J76" i="10" s="1"/>
  <c r="H43" i="10"/>
  <c r="E43" i="10"/>
  <c r="D43" i="10"/>
  <c r="H43" i="4"/>
  <c r="E43" i="4"/>
  <c r="D43" i="4"/>
  <c r="F43" i="7"/>
  <c r="G43" i="7"/>
  <c r="K76" i="10" l="1"/>
  <c r="L76" i="10" s="1"/>
  <c r="J77" i="10" s="1"/>
  <c r="K76" i="7"/>
  <c r="L76" i="7" s="1"/>
  <c r="J77" i="7" s="1"/>
  <c r="K76" i="4"/>
  <c r="L76" i="4" s="1"/>
  <c r="J77" i="4" s="1"/>
  <c r="M43" i="7"/>
  <c r="C44" i="7"/>
  <c r="F43" i="10"/>
  <c r="G43" i="10"/>
  <c r="F43" i="4"/>
  <c r="G43" i="4"/>
  <c r="K77" i="4" l="1"/>
  <c r="L77" i="4" s="1"/>
  <c r="J78" i="4" s="1"/>
  <c r="K77" i="7"/>
  <c r="L77" i="7" s="1"/>
  <c r="J78" i="7" s="1"/>
  <c r="M43" i="4"/>
  <c r="C44" i="4"/>
  <c r="M43" i="10"/>
  <c r="C44" i="10"/>
  <c r="H44" i="7"/>
  <c r="E44" i="7"/>
  <c r="D44" i="7"/>
  <c r="K77" i="10"/>
  <c r="L77" i="10" s="1"/>
  <c r="J78" i="10" s="1"/>
  <c r="K78" i="10" l="1"/>
  <c r="L78" i="10" s="1"/>
  <c r="J79" i="10" s="1"/>
  <c r="K78" i="4"/>
  <c r="L78" i="4" s="1"/>
  <c r="J79" i="4" s="1"/>
  <c r="F44" i="7"/>
  <c r="G44" i="7"/>
  <c r="K78" i="7"/>
  <c r="L78" i="7" s="1"/>
  <c r="J79" i="7" s="1"/>
  <c r="E44" i="10"/>
  <c r="H44" i="10"/>
  <c r="D44" i="10"/>
  <c r="E44" i="4"/>
  <c r="H44" i="4"/>
  <c r="D44" i="4"/>
  <c r="K79" i="7" l="1"/>
  <c r="L79" i="7" s="1"/>
  <c r="J80" i="7" s="1"/>
  <c r="K79" i="4"/>
  <c r="L79" i="4" s="1"/>
  <c r="J80" i="4" s="1"/>
  <c r="K79" i="10"/>
  <c r="L79" i="10" s="1"/>
  <c r="J80" i="10" s="1"/>
  <c r="F44" i="4"/>
  <c r="G44" i="4"/>
  <c r="F44" i="10"/>
  <c r="G44" i="10"/>
  <c r="M44" i="7"/>
  <c r="C45" i="7"/>
  <c r="K80" i="10" l="1"/>
  <c r="L80" i="10" s="1"/>
  <c r="J81" i="10" s="1"/>
  <c r="K80" i="4"/>
  <c r="L80" i="4" s="1"/>
  <c r="J81" i="4" s="1"/>
  <c r="K80" i="7"/>
  <c r="L80" i="7" s="1"/>
  <c r="J81" i="7" s="1"/>
  <c r="M44" i="4"/>
  <c r="C45" i="4"/>
  <c r="E45" i="7"/>
  <c r="H45" i="7"/>
  <c r="D45" i="7"/>
  <c r="M44" i="10"/>
  <c r="C45" i="10"/>
  <c r="K81" i="7" l="1"/>
  <c r="L81" i="7" s="1"/>
  <c r="J82" i="7" s="1"/>
  <c r="K81" i="4"/>
  <c r="L81" i="4"/>
  <c r="J82" i="4" s="1"/>
  <c r="K81" i="10"/>
  <c r="L81" i="10"/>
  <c r="J82" i="10" s="1"/>
  <c r="E45" i="10"/>
  <c r="H45" i="10"/>
  <c r="D45" i="10"/>
  <c r="F45" i="7"/>
  <c r="G45" i="7"/>
  <c r="H45" i="4"/>
  <c r="E45" i="4"/>
  <c r="D45" i="4"/>
  <c r="K82" i="7" l="1"/>
  <c r="L82" i="7" s="1"/>
  <c r="J83" i="7" s="1"/>
  <c r="F45" i="4"/>
  <c r="G45" i="4"/>
  <c r="K82" i="4"/>
  <c r="L82" i="4" s="1"/>
  <c r="J83" i="4" s="1"/>
  <c r="M45" i="7"/>
  <c r="C46" i="7"/>
  <c r="F45" i="10"/>
  <c r="G45" i="10"/>
  <c r="K82" i="10"/>
  <c r="L82" i="10" s="1"/>
  <c r="J83" i="10" s="1"/>
  <c r="K83" i="10" l="1"/>
  <c r="L83" i="10" s="1"/>
  <c r="J84" i="10" s="1"/>
  <c r="K83" i="4"/>
  <c r="L83" i="4" s="1"/>
  <c r="J84" i="4" s="1"/>
  <c r="K83" i="7"/>
  <c r="L83" i="7" s="1"/>
  <c r="J84" i="7" s="1"/>
  <c r="M45" i="4"/>
  <c r="C46" i="4"/>
  <c r="M45" i="10"/>
  <c r="C46" i="10"/>
  <c r="H46" i="7"/>
  <c r="E46" i="7"/>
  <c r="D46" i="7"/>
  <c r="K84" i="7" l="1"/>
  <c r="L84" i="7"/>
  <c r="J85" i="7" s="1"/>
  <c r="K84" i="4"/>
  <c r="L84" i="4" s="1"/>
  <c r="J85" i="4" s="1"/>
  <c r="K84" i="10"/>
  <c r="L84" i="10" s="1"/>
  <c r="J85" i="10" s="1"/>
  <c r="F46" i="7"/>
  <c r="G46" i="7"/>
  <c r="H46" i="10"/>
  <c r="E46" i="10"/>
  <c r="D46" i="10"/>
  <c r="H46" i="4"/>
  <c r="E46" i="4"/>
  <c r="D46" i="4"/>
  <c r="K85" i="10" l="1"/>
  <c r="L85" i="10" s="1"/>
  <c r="J86" i="10" s="1"/>
  <c r="K85" i="4"/>
  <c r="L85" i="4" s="1"/>
  <c r="J86" i="4" s="1"/>
  <c r="F46" i="4"/>
  <c r="G46" i="4"/>
  <c r="M46" i="7"/>
  <c r="C47" i="7"/>
  <c r="F46" i="10"/>
  <c r="G46" i="10"/>
  <c r="K85" i="7"/>
  <c r="L85" i="7" s="1"/>
  <c r="J86" i="7" s="1"/>
  <c r="K86" i="7" l="1"/>
  <c r="L86" i="7" s="1"/>
  <c r="J87" i="7" s="1"/>
  <c r="K86" i="4"/>
  <c r="L86" i="4" s="1"/>
  <c r="J87" i="4" s="1"/>
  <c r="K86" i="10"/>
  <c r="L86" i="10" s="1"/>
  <c r="J87" i="10" s="1"/>
  <c r="M46" i="10"/>
  <c r="C47" i="10"/>
  <c r="E47" i="7"/>
  <c r="H47" i="7"/>
  <c r="D47" i="7"/>
  <c r="M46" i="4"/>
  <c r="C47" i="4"/>
  <c r="K87" i="10" l="1"/>
  <c r="L87" i="10" s="1"/>
  <c r="J88" i="10" s="1"/>
  <c r="K87" i="4"/>
  <c r="L87" i="4" s="1"/>
  <c r="J88" i="4" s="1"/>
  <c r="K87" i="7"/>
  <c r="L87" i="7" s="1"/>
  <c r="J88" i="7" s="1"/>
  <c r="H47" i="4"/>
  <c r="E47" i="4"/>
  <c r="D47" i="4"/>
  <c r="F47" i="7"/>
  <c r="G47" i="7"/>
  <c r="E47" i="10"/>
  <c r="H47" i="10"/>
  <c r="D47" i="10"/>
  <c r="K88" i="7" l="1"/>
  <c r="L88" i="7" s="1"/>
  <c r="J89" i="7" s="1"/>
  <c r="K88" i="4"/>
  <c r="L88" i="4" s="1"/>
  <c r="J89" i="4" s="1"/>
  <c r="K88" i="10"/>
  <c r="L88" i="10" s="1"/>
  <c r="J89" i="10" s="1"/>
  <c r="F47" i="10"/>
  <c r="G47" i="10"/>
  <c r="M47" i="7"/>
  <c r="C48" i="7"/>
  <c r="F47" i="4"/>
  <c r="G47" i="4"/>
  <c r="K89" i="10" l="1"/>
  <c r="L89" i="10"/>
  <c r="J90" i="10" s="1"/>
  <c r="K89" i="4"/>
  <c r="L89" i="4" s="1"/>
  <c r="J90" i="4" s="1"/>
  <c r="K89" i="7"/>
  <c r="L89" i="7" s="1"/>
  <c r="J90" i="7" s="1"/>
  <c r="M47" i="4"/>
  <c r="C48" i="4"/>
  <c r="H48" i="7"/>
  <c r="E48" i="7"/>
  <c r="D48" i="7"/>
  <c r="M47" i="10"/>
  <c r="C48" i="10"/>
  <c r="K90" i="7" l="1"/>
  <c r="L90" i="7" s="1"/>
  <c r="J91" i="7" s="1"/>
  <c r="K90" i="4"/>
  <c r="L90" i="4" s="1"/>
  <c r="J91" i="4" s="1"/>
  <c r="H48" i="10"/>
  <c r="E48" i="10"/>
  <c r="D48" i="10"/>
  <c r="F48" i="7"/>
  <c r="G48" i="7"/>
  <c r="H48" i="4"/>
  <c r="E48" i="4"/>
  <c r="D48" i="4"/>
  <c r="K90" i="10"/>
  <c r="L90" i="10" s="1"/>
  <c r="J91" i="10" s="1"/>
  <c r="K91" i="10" l="1"/>
  <c r="L91" i="10" s="1"/>
  <c r="J92" i="10" s="1"/>
  <c r="K91" i="4"/>
  <c r="L91" i="4" s="1"/>
  <c r="J92" i="4" s="1"/>
  <c r="F48" i="4"/>
  <c r="G48" i="4"/>
  <c r="M48" i="7"/>
  <c r="C49" i="7"/>
  <c r="F48" i="10"/>
  <c r="G48" i="10"/>
  <c r="K91" i="7"/>
  <c r="L91" i="7" s="1"/>
  <c r="J92" i="7" s="1"/>
  <c r="K92" i="7" l="1"/>
  <c r="L92" i="7" s="1"/>
  <c r="J93" i="7" s="1"/>
  <c r="K92" i="4"/>
  <c r="L92" i="4" s="1"/>
  <c r="J93" i="4" s="1"/>
  <c r="K92" i="10"/>
  <c r="L92" i="10"/>
  <c r="J93" i="10" s="1"/>
  <c r="M48" i="10"/>
  <c r="C49" i="10"/>
  <c r="E49" i="7"/>
  <c r="H49" i="7"/>
  <c r="D49" i="7"/>
  <c r="M48" i="4"/>
  <c r="C49" i="4"/>
  <c r="K93" i="4" l="1"/>
  <c r="L93" i="4" s="1"/>
  <c r="J94" i="4" s="1"/>
  <c r="K93" i="7"/>
  <c r="L93" i="7" s="1"/>
  <c r="J94" i="7" s="1"/>
  <c r="F49" i="7"/>
  <c r="G49" i="7"/>
  <c r="H49" i="10"/>
  <c r="E49" i="10"/>
  <c r="D49" i="10"/>
  <c r="K93" i="10"/>
  <c r="L93" i="10" s="1"/>
  <c r="J94" i="10" s="1"/>
  <c r="H49" i="4"/>
  <c r="E49" i="4"/>
  <c r="D49" i="4"/>
  <c r="K94" i="10" l="1"/>
  <c r="L94" i="10" s="1"/>
  <c r="J95" i="10" s="1"/>
  <c r="K94" i="4"/>
  <c r="L94" i="4" s="1"/>
  <c r="J95" i="4" s="1"/>
  <c r="M49" i="7"/>
  <c r="C50" i="7"/>
  <c r="K94" i="7"/>
  <c r="L94" i="7" s="1"/>
  <c r="J95" i="7" s="1"/>
  <c r="F49" i="4"/>
  <c r="G49" i="4"/>
  <c r="F49" i="10"/>
  <c r="G49" i="10"/>
  <c r="K95" i="4" l="1"/>
  <c r="L95" i="4" s="1"/>
  <c r="J96" i="4" s="1"/>
  <c r="K95" i="7"/>
  <c r="L95" i="7" s="1"/>
  <c r="J96" i="7" s="1"/>
  <c r="K95" i="10"/>
  <c r="L95" i="10" s="1"/>
  <c r="J96" i="10" s="1"/>
  <c r="M49" i="10"/>
  <c r="C50" i="10"/>
  <c r="M49" i="4"/>
  <c r="C50" i="4"/>
  <c r="H50" i="7"/>
  <c r="E50" i="7"/>
  <c r="D50" i="7"/>
  <c r="K96" i="7" l="1"/>
  <c r="L96" i="7" s="1"/>
  <c r="J97" i="7" s="1"/>
  <c r="K96" i="10"/>
  <c r="L96" i="10" s="1"/>
  <c r="J97" i="10" s="1"/>
  <c r="K96" i="4"/>
  <c r="L96" i="4" s="1"/>
  <c r="J97" i="4" s="1"/>
  <c r="F50" i="7"/>
  <c r="G50" i="7"/>
  <c r="E50" i="4"/>
  <c r="H50" i="4"/>
  <c r="D50" i="4"/>
  <c r="H50" i="10"/>
  <c r="E50" i="10"/>
  <c r="D50" i="10"/>
  <c r="K97" i="4" l="1"/>
  <c r="L97" i="4" s="1"/>
  <c r="J98" i="4" s="1"/>
  <c r="K97" i="10"/>
  <c r="L97" i="10" s="1"/>
  <c r="J98" i="10" s="1"/>
  <c r="K97" i="7"/>
  <c r="L97" i="7" s="1"/>
  <c r="J98" i="7" s="1"/>
  <c r="F50" i="10"/>
  <c r="G50" i="10"/>
  <c r="F50" i="4"/>
  <c r="G50" i="4"/>
  <c r="M50" i="7"/>
  <c r="C51" i="7"/>
  <c r="K98" i="7" l="1"/>
  <c r="L98" i="7" s="1"/>
  <c r="J99" i="7" s="1"/>
  <c r="K98" i="10"/>
  <c r="L98" i="10" s="1"/>
  <c r="J99" i="10" s="1"/>
  <c r="M50" i="10"/>
  <c r="C51" i="10"/>
  <c r="H51" i="7"/>
  <c r="E51" i="7"/>
  <c r="D51" i="7"/>
  <c r="M50" i="4"/>
  <c r="C51" i="4"/>
  <c r="K98" i="4"/>
  <c r="L98" i="4" s="1"/>
  <c r="J99" i="4" s="1"/>
  <c r="K99" i="4" l="1"/>
  <c r="L99" i="4" s="1"/>
  <c r="J100" i="4" s="1"/>
  <c r="K99" i="7"/>
  <c r="L99" i="7" s="1"/>
  <c r="J100" i="7" s="1"/>
  <c r="H51" i="4"/>
  <c r="E51" i="4"/>
  <c r="D51" i="4"/>
  <c r="E51" i="10"/>
  <c r="H51" i="10"/>
  <c r="D51" i="10"/>
  <c r="K99" i="10"/>
  <c r="L99" i="10" s="1"/>
  <c r="J100" i="10" s="1"/>
  <c r="F51" i="7"/>
  <c r="G51" i="7"/>
  <c r="K100" i="10" l="1"/>
  <c r="L100" i="10" s="1"/>
  <c r="J101" i="10" s="1"/>
  <c r="K100" i="7"/>
  <c r="L100" i="7" s="1"/>
  <c r="J101" i="7" s="1"/>
  <c r="K100" i="4"/>
  <c r="L100" i="4" s="1"/>
  <c r="J101" i="4" s="1"/>
  <c r="F51" i="4"/>
  <c r="G51" i="4"/>
  <c r="M51" i="7"/>
  <c r="C52" i="7"/>
  <c r="F51" i="10"/>
  <c r="G51" i="10"/>
  <c r="K101" i="7" l="1"/>
  <c r="L101" i="7" s="1"/>
  <c r="J102" i="7" s="1"/>
  <c r="K101" i="10"/>
  <c r="L101" i="10" s="1"/>
  <c r="J102" i="10" s="1"/>
  <c r="M51" i="4"/>
  <c r="C52" i="4"/>
  <c r="M51" i="10"/>
  <c r="C52" i="10"/>
  <c r="H52" i="7"/>
  <c r="E52" i="7"/>
  <c r="D52" i="7"/>
  <c r="K101" i="4"/>
  <c r="L101" i="4" s="1"/>
  <c r="J102" i="4" s="1"/>
  <c r="K102" i="4" l="1"/>
  <c r="L102" i="4" s="1"/>
  <c r="J103" i="4" s="1"/>
  <c r="K102" i="10"/>
  <c r="L102" i="10" s="1"/>
  <c r="J103" i="10" s="1"/>
  <c r="E52" i="4"/>
  <c r="H52" i="4"/>
  <c r="D52" i="4"/>
  <c r="H52" i="10"/>
  <c r="E52" i="10"/>
  <c r="D52" i="10"/>
  <c r="K102" i="7"/>
  <c r="L102" i="7" s="1"/>
  <c r="J103" i="7" s="1"/>
  <c r="F52" i="7"/>
  <c r="G52" i="7"/>
  <c r="K103" i="7" l="1"/>
  <c r="L103" i="7" s="1"/>
  <c r="J104" i="7" s="1"/>
  <c r="K103" i="10"/>
  <c r="L103" i="10" s="1"/>
  <c r="J104" i="10" s="1"/>
  <c r="K103" i="4"/>
  <c r="L103" i="4" s="1"/>
  <c r="J104" i="4" s="1"/>
  <c r="M52" i="7"/>
  <c r="C53" i="7"/>
  <c r="F52" i="10"/>
  <c r="G52" i="10"/>
  <c r="F52" i="4"/>
  <c r="G52" i="4"/>
  <c r="K104" i="4" l="1"/>
  <c r="L104" i="4" s="1"/>
  <c r="J105" i="4" s="1"/>
  <c r="K104" i="7"/>
  <c r="L104" i="7" s="1"/>
  <c r="J105" i="7" s="1"/>
  <c r="H53" i="7"/>
  <c r="E53" i="7"/>
  <c r="D53" i="7"/>
  <c r="K104" i="10"/>
  <c r="L104" i="10" s="1"/>
  <c r="J105" i="10" s="1"/>
  <c r="M52" i="4"/>
  <c r="C53" i="4"/>
  <c r="M52" i="10"/>
  <c r="C53" i="10"/>
  <c r="K105" i="10" l="1"/>
  <c r="L105" i="10" s="1"/>
  <c r="J106" i="10" s="1"/>
  <c r="K105" i="7"/>
  <c r="L105" i="7" s="1"/>
  <c r="J106" i="7" s="1"/>
  <c r="K105" i="4"/>
  <c r="L105" i="4" s="1"/>
  <c r="J106" i="4" s="1"/>
  <c r="H53" i="10"/>
  <c r="E53" i="10"/>
  <c r="D53" i="10"/>
  <c r="H53" i="4"/>
  <c r="E53" i="4"/>
  <c r="D53" i="4"/>
  <c r="F53" i="7"/>
  <c r="G53" i="7"/>
  <c r="K106" i="7" l="1"/>
  <c r="L106" i="7" s="1"/>
  <c r="J107" i="7" s="1"/>
  <c r="K106" i="4"/>
  <c r="L106" i="4" s="1"/>
  <c r="J107" i="4" s="1"/>
  <c r="K106" i="10"/>
  <c r="L106" i="10" s="1"/>
  <c r="J107" i="10" s="1"/>
  <c r="F53" i="4"/>
  <c r="G53" i="4"/>
  <c r="F53" i="10"/>
  <c r="G53" i="10"/>
  <c r="M53" i="7"/>
  <c r="C54" i="7"/>
  <c r="K107" i="10" l="1"/>
  <c r="L107" i="10" s="1"/>
  <c r="J108" i="10" s="1"/>
  <c r="K107" i="4"/>
  <c r="L107" i="4" s="1"/>
  <c r="J108" i="4" s="1"/>
  <c r="K107" i="7"/>
  <c r="L107" i="7" s="1"/>
  <c r="J108" i="7" s="1"/>
  <c r="M53" i="10"/>
  <c r="C54" i="10"/>
  <c r="M53" i="4"/>
  <c r="C54" i="4"/>
  <c r="E54" i="7"/>
  <c r="H54" i="7"/>
  <c r="D54" i="7"/>
  <c r="K108" i="7" l="1"/>
  <c r="L108" i="7" s="1"/>
  <c r="J109" i="7" s="1"/>
  <c r="K108" i="4"/>
  <c r="L108" i="4" s="1"/>
  <c r="J109" i="4" s="1"/>
  <c r="K108" i="10"/>
  <c r="L108" i="10" s="1"/>
  <c r="J109" i="10" s="1"/>
  <c r="F54" i="7"/>
  <c r="G54" i="7"/>
  <c r="H54" i="10"/>
  <c r="E54" i="10"/>
  <c r="D54" i="10"/>
  <c r="H54" i="4"/>
  <c r="E54" i="4"/>
  <c r="D54" i="4"/>
  <c r="K109" i="4" l="1"/>
  <c r="L109" i="4" s="1"/>
  <c r="J110" i="4" s="1"/>
  <c r="K109" i="7"/>
  <c r="L109" i="7" s="1"/>
  <c r="J110" i="7" s="1"/>
  <c r="F54" i="4"/>
  <c r="G54" i="4"/>
  <c r="M54" i="7"/>
  <c r="C55" i="7"/>
  <c r="F54" i="10"/>
  <c r="G54" i="10"/>
  <c r="K109" i="10"/>
  <c r="L109" i="10" s="1"/>
  <c r="J110" i="10" s="1"/>
  <c r="K110" i="10" l="1"/>
  <c r="L110" i="10" s="1"/>
  <c r="J111" i="10" s="1"/>
  <c r="K110" i="7"/>
  <c r="L110" i="7" s="1"/>
  <c r="J111" i="7" s="1"/>
  <c r="K110" i="4"/>
  <c r="L110" i="4" s="1"/>
  <c r="J111" i="4" s="1"/>
  <c r="H55" i="7"/>
  <c r="E55" i="7"/>
  <c r="D55" i="7"/>
  <c r="M54" i="10"/>
  <c r="C55" i="10"/>
  <c r="M54" i="4"/>
  <c r="C55" i="4"/>
  <c r="K111" i="7" l="1"/>
  <c r="L111" i="7" s="1"/>
  <c r="J112" i="7" s="1"/>
  <c r="K111" i="4"/>
  <c r="L111" i="4" s="1"/>
  <c r="J112" i="4" s="1"/>
  <c r="K111" i="10"/>
  <c r="L111" i="10" s="1"/>
  <c r="J112" i="10" s="1"/>
  <c r="H55" i="4"/>
  <c r="E55" i="4"/>
  <c r="D55" i="4"/>
  <c r="F55" i="7"/>
  <c r="G55" i="7"/>
  <c r="H55" i="10"/>
  <c r="E55" i="10"/>
  <c r="D55" i="10"/>
  <c r="K112" i="10" l="1"/>
  <c r="L112" i="10" s="1"/>
  <c r="J113" i="10" s="1"/>
  <c r="K112" i="4"/>
  <c r="L112" i="4" s="1"/>
  <c r="J113" i="4" s="1"/>
  <c r="K112" i="7"/>
  <c r="L112" i="7" s="1"/>
  <c r="J113" i="7" s="1"/>
  <c r="F55" i="10"/>
  <c r="G55" i="10"/>
  <c r="M55" i="7"/>
  <c r="C56" i="7"/>
  <c r="F55" i="4"/>
  <c r="G55" i="4"/>
  <c r="K113" i="7" l="1"/>
  <c r="L113" i="7" s="1"/>
  <c r="J114" i="7" s="1"/>
  <c r="K113" i="4"/>
  <c r="L113" i="4" s="1"/>
  <c r="J114" i="4" s="1"/>
  <c r="K113" i="10"/>
  <c r="L113" i="10" s="1"/>
  <c r="J114" i="10" s="1"/>
  <c r="M55" i="4"/>
  <c r="C56" i="4"/>
  <c r="H56" i="7"/>
  <c r="E56" i="7"/>
  <c r="D56" i="7"/>
  <c r="M55" i="10"/>
  <c r="C56" i="10"/>
  <c r="K114" i="10" l="1"/>
  <c r="L114" i="10" s="1"/>
  <c r="J115" i="10" s="1"/>
  <c r="K114" i="4"/>
  <c r="L114" i="4" s="1"/>
  <c r="J115" i="4" s="1"/>
  <c r="K114" i="7"/>
  <c r="L114" i="7" s="1"/>
  <c r="J115" i="7" s="1"/>
  <c r="H56" i="10"/>
  <c r="E56" i="10"/>
  <c r="D56" i="10"/>
  <c r="H56" i="4"/>
  <c r="E56" i="4"/>
  <c r="D56" i="4"/>
  <c r="F56" i="7"/>
  <c r="G56" i="7"/>
  <c r="K115" i="4" l="1"/>
  <c r="L115" i="4" s="1"/>
  <c r="J116" i="4" s="1"/>
  <c r="K115" i="10"/>
  <c r="L115" i="10" s="1"/>
  <c r="J116" i="10" s="1"/>
  <c r="F56" i="4"/>
  <c r="G56" i="4"/>
  <c r="M56" i="7"/>
  <c r="C57" i="7"/>
  <c r="F56" i="10"/>
  <c r="G56" i="10"/>
  <c r="K115" i="7"/>
  <c r="L115" i="7" s="1"/>
  <c r="J116" i="7" s="1"/>
  <c r="K116" i="7" l="1"/>
  <c r="L116" i="7" s="1"/>
  <c r="J117" i="7" s="1"/>
  <c r="K116" i="10"/>
  <c r="L116" i="10"/>
  <c r="J117" i="10" s="1"/>
  <c r="K116" i="4"/>
  <c r="L116" i="4" s="1"/>
  <c r="J117" i="4" s="1"/>
  <c r="M56" i="10"/>
  <c r="C57" i="10"/>
  <c r="H57" i="7"/>
  <c r="E57" i="7"/>
  <c r="D57" i="7"/>
  <c r="M56" i="4"/>
  <c r="C57" i="4"/>
  <c r="K117" i="7" l="1"/>
  <c r="L117" i="7"/>
  <c r="J118" i="7" s="1"/>
  <c r="H57" i="4"/>
  <c r="E57" i="4"/>
  <c r="D57" i="4"/>
  <c r="H57" i="10"/>
  <c r="E57" i="10"/>
  <c r="D57" i="10"/>
  <c r="F57" i="7"/>
  <c r="G57" i="7"/>
  <c r="K117" i="10"/>
  <c r="L117" i="10" s="1"/>
  <c r="J118" i="10" s="1"/>
  <c r="K117" i="4"/>
  <c r="L117" i="4" s="1"/>
  <c r="J118" i="4" s="1"/>
  <c r="K118" i="4" l="1"/>
  <c r="L118" i="4"/>
  <c r="J119" i="4" s="1"/>
  <c r="K118" i="10"/>
  <c r="L118" i="10" s="1"/>
  <c r="J119" i="10" s="1"/>
  <c r="M57" i="7"/>
  <c r="C58" i="7"/>
  <c r="F57" i="10"/>
  <c r="G57" i="10"/>
  <c r="F57" i="4"/>
  <c r="G57" i="4"/>
  <c r="K118" i="7"/>
  <c r="L118" i="7" s="1"/>
  <c r="J119" i="7" s="1"/>
  <c r="K119" i="7" l="1"/>
  <c r="L119" i="7" s="1"/>
  <c r="J120" i="7" s="1"/>
  <c r="K119" i="10"/>
  <c r="L119" i="10" s="1"/>
  <c r="J120" i="10" s="1"/>
  <c r="M57" i="4"/>
  <c r="C58" i="4"/>
  <c r="M57" i="10"/>
  <c r="C58" i="10"/>
  <c r="H58" i="7"/>
  <c r="E58" i="7"/>
  <c r="D58" i="7"/>
  <c r="K119" i="4"/>
  <c r="L119" i="4" s="1"/>
  <c r="J120" i="4" s="1"/>
  <c r="K120" i="4" l="1"/>
  <c r="L120" i="4" s="1"/>
  <c r="J121" i="4" s="1"/>
  <c r="K120" i="10"/>
  <c r="L120" i="10" s="1"/>
  <c r="J121" i="10" s="1"/>
  <c r="K120" i="7"/>
  <c r="L120" i="7" s="1"/>
  <c r="J121" i="7" s="1"/>
  <c r="H58" i="10"/>
  <c r="E58" i="10"/>
  <c r="D58" i="10"/>
  <c r="H58" i="4"/>
  <c r="E58" i="4"/>
  <c r="D58" i="4"/>
  <c r="F58" i="7"/>
  <c r="G58" i="7"/>
  <c r="K121" i="10" l="1"/>
  <c r="L121" i="10" s="1"/>
  <c r="J122" i="10" s="1"/>
  <c r="M58" i="7"/>
  <c r="C59" i="7"/>
  <c r="F58" i="4"/>
  <c r="G58" i="4"/>
  <c r="F58" i="10"/>
  <c r="G58" i="10"/>
  <c r="K121" i="7"/>
  <c r="L121" i="7" s="1"/>
  <c r="J122" i="7" s="1"/>
  <c r="K121" i="4"/>
  <c r="L121" i="4" s="1"/>
  <c r="J122" i="4" s="1"/>
  <c r="K122" i="7" l="1"/>
  <c r="L122" i="7" s="1"/>
  <c r="J123" i="7" s="1"/>
  <c r="K122" i="10"/>
  <c r="L122" i="10" s="1"/>
  <c r="J123" i="10" s="1"/>
  <c r="K122" i="4"/>
  <c r="L122" i="4" s="1"/>
  <c r="J123" i="4" s="1"/>
  <c r="M58" i="10"/>
  <c r="C59" i="10"/>
  <c r="M58" i="4"/>
  <c r="C59" i="4"/>
  <c r="H59" i="7"/>
  <c r="E59" i="7"/>
  <c r="D59" i="7"/>
  <c r="K123" i="7" l="1"/>
  <c r="L123" i="7" s="1"/>
  <c r="J124" i="7" s="1"/>
  <c r="F59" i="7"/>
  <c r="G59" i="7"/>
  <c r="H59" i="4"/>
  <c r="E59" i="4"/>
  <c r="D59" i="4"/>
  <c r="H59" i="10"/>
  <c r="E59" i="10"/>
  <c r="D59" i="10"/>
  <c r="K123" i="4"/>
  <c r="L123" i="4" s="1"/>
  <c r="J124" i="4" s="1"/>
  <c r="K123" i="10"/>
  <c r="L123" i="10" s="1"/>
  <c r="J124" i="10" s="1"/>
  <c r="K124" i="10" l="1"/>
  <c r="L124" i="10" s="1"/>
  <c r="J125" i="10" s="1"/>
  <c r="K124" i="4"/>
  <c r="L124" i="4" s="1"/>
  <c r="J125" i="4" s="1"/>
  <c r="F59" i="10"/>
  <c r="G59" i="10"/>
  <c r="F59" i="4"/>
  <c r="G59" i="4"/>
  <c r="M59" i="7"/>
  <c r="C60" i="7"/>
  <c r="K124" i="7"/>
  <c r="L124" i="7" s="1"/>
  <c r="J125" i="7" s="1"/>
  <c r="K125" i="7" l="1"/>
  <c r="L125" i="7" s="1"/>
  <c r="J126" i="7" s="1"/>
  <c r="K125" i="4"/>
  <c r="L125" i="4" s="1"/>
  <c r="J126" i="4" s="1"/>
  <c r="M59" i="4"/>
  <c r="C60" i="4"/>
  <c r="M59" i="10"/>
  <c r="C60" i="10"/>
  <c r="E60" i="7"/>
  <c r="H60" i="7"/>
  <c r="D60" i="7"/>
  <c r="K125" i="10"/>
  <c r="L125" i="10" s="1"/>
  <c r="J126" i="10" s="1"/>
  <c r="K126" i="10" l="1"/>
  <c r="L126" i="10" s="1"/>
  <c r="J127" i="10" s="1"/>
  <c r="K126" i="7"/>
  <c r="L126" i="7" s="1"/>
  <c r="J127" i="7" s="1"/>
  <c r="F60" i="7"/>
  <c r="G60" i="7"/>
  <c r="H60" i="10"/>
  <c r="E60" i="10"/>
  <c r="D60" i="10"/>
  <c r="K126" i="4"/>
  <c r="L126" i="4" s="1"/>
  <c r="J127" i="4" s="1"/>
  <c r="H60" i="4"/>
  <c r="E60" i="4"/>
  <c r="D60" i="4"/>
  <c r="K127" i="7" l="1"/>
  <c r="L127" i="7" s="1"/>
  <c r="J128" i="7" s="1"/>
  <c r="K127" i="4"/>
  <c r="L127" i="4" s="1"/>
  <c r="J128" i="4" s="1"/>
  <c r="K127" i="10"/>
  <c r="L127" i="10"/>
  <c r="J128" i="10" s="1"/>
  <c r="F60" i="4"/>
  <c r="G60" i="4"/>
  <c r="F60" i="10"/>
  <c r="G60" i="10"/>
  <c r="M60" i="7"/>
  <c r="C61" i="7"/>
  <c r="K128" i="4" l="1"/>
  <c r="L128" i="4" s="1"/>
  <c r="J129" i="4" s="1"/>
  <c r="K128" i="7"/>
  <c r="L128" i="7" s="1"/>
  <c r="J129" i="7" s="1"/>
  <c r="H61" i="7"/>
  <c r="E61" i="7"/>
  <c r="D61" i="7"/>
  <c r="M60" i="10"/>
  <c r="C61" i="10"/>
  <c r="M60" i="4"/>
  <c r="C61" i="4"/>
  <c r="K128" i="10"/>
  <c r="L128" i="10" s="1"/>
  <c r="J129" i="10" s="1"/>
  <c r="K129" i="10" l="1"/>
  <c r="L129" i="10" s="1"/>
  <c r="J130" i="10" s="1"/>
  <c r="K129" i="7"/>
  <c r="L129" i="7" s="1"/>
  <c r="J130" i="7" s="1"/>
  <c r="K129" i="4"/>
  <c r="L129" i="4" s="1"/>
  <c r="J130" i="4" s="1"/>
  <c r="H61" i="4"/>
  <c r="E61" i="4"/>
  <c r="D61" i="4"/>
  <c r="H61" i="10"/>
  <c r="E61" i="10"/>
  <c r="D61" i="10"/>
  <c r="F61" i="7"/>
  <c r="G61" i="7"/>
  <c r="K130" i="7" l="1"/>
  <c r="L130" i="7" s="1"/>
  <c r="J131" i="7" s="1"/>
  <c r="K130" i="10"/>
  <c r="L130" i="10" s="1"/>
  <c r="J131" i="10" s="1"/>
  <c r="M61" i="7"/>
  <c r="C62" i="7"/>
  <c r="F61" i="10"/>
  <c r="G61" i="10"/>
  <c r="F61" i="4"/>
  <c r="G61" i="4"/>
  <c r="K130" i="4"/>
  <c r="L130" i="4" s="1"/>
  <c r="J131" i="4" s="1"/>
  <c r="K131" i="4" l="1"/>
  <c r="L131" i="4" s="1"/>
  <c r="J132" i="4" s="1"/>
  <c r="K131" i="10"/>
  <c r="L131" i="10" s="1"/>
  <c r="J132" i="10" s="1"/>
  <c r="K131" i="7"/>
  <c r="L131" i="7" s="1"/>
  <c r="J132" i="7" s="1"/>
  <c r="M61" i="4"/>
  <c r="C62" i="4"/>
  <c r="M61" i="10"/>
  <c r="C62" i="10"/>
  <c r="E62" i="7"/>
  <c r="H62" i="7"/>
  <c r="D62" i="7"/>
  <c r="K132" i="7" l="1"/>
  <c r="L132" i="7"/>
  <c r="J133" i="7" s="1"/>
  <c r="K132" i="10"/>
  <c r="L132" i="10" s="1"/>
  <c r="J133" i="10" s="1"/>
  <c r="K132" i="4"/>
  <c r="L132" i="4" s="1"/>
  <c r="J133" i="4" s="1"/>
  <c r="F62" i="7"/>
  <c r="G62" i="7"/>
  <c r="H62" i="10"/>
  <c r="E62" i="10"/>
  <c r="D62" i="10"/>
  <c r="H62" i="4"/>
  <c r="E62" i="4"/>
  <c r="D62" i="4"/>
  <c r="K133" i="4" l="1"/>
  <c r="L133" i="4" s="1"/>
  <c r="J134" i="4" s="1"/>
  <c r="K133" i="10"/>
  <c r="L133" i="10" s="1"/>
  <c r="J134" i="10" s="1"/>
  <c r="F62" i="4"/>
  <c r="G62" i="4"/>
  <c r="F62" i="10"/>
  <c r="G62" i="10"/>
  <c r="M62" i="7"/>
  <c r="C63" i="7"/>
  <c r="K133" i="7"/>
  <c r="L133" i="7" s="1"/>
  <c r="J134" i="7" s="1"/>
  <c r="K134" i="7" l="1"/>
  <c r="L134" i="7" s="1"/>
  <c r="J135" i="7" s="1"/>
  <c r="K134" i="4"/>
  <c r="L134" i="4" s="1"/>
  <c r="J135" i="4" s="1"/>
  <c r="M62" i="10"/>
  <c r="C63" i="10"/>
  <c r="K134" i="10"/>
  <c r="L134" i="10" s="1"/>
  <c r="J135" i="10" s="1"/>
  <c r="H63" i="7"/>
  <c r="E63" i="7"/>
  <c r="D63" i="7"/>
  <c r="M62" i="4"/>
  <c r="C63" i="4"/>
  <c r="K135" i="10" l="1"/>
  <c r="L135" i="10" s="1"/>
  <c r="J136" i="10" s="1"/>
  <c r="K135" i="4"/>
  <c r="L135" i="4" s="1"/>
  <c r="J136" i="4" s="1"/>
  <c r="K135" i="7"/>
  <c r="L135" i="7" s="1"/>
  <c r="J136" i="7" s="1"/>
  <c r="H63" i="4"/>
  <c r="E63" i="4"/>
  <c r="D63" i="4"/>
  <c r="F63" i="7"/>
  <c r="G63" i="7"/>
  <c r="H63" i="10"/>
  <c r="E63" i="10"/>
  <c r="D63" i="10"/>
  <c r="K136" i="7" l="1"/>
  <c r="L136" i="7" s="1"/>
  <c r="J137" i="7" s="1"/>
  <c r="K136" i="4"/>
  <c r="L136" i="4" s="1"/>
  <c r="J137" i="4" s="1"/>
  <c r="K136" i="10"/>
  <c r="L136" i="10" s="1"/>
  <c r="J137" i="10" s="1"/>
  <c r="F63" i="10"/>
  <c r="G63" i="10"/>
  <c r="M63" i="7"/>
  <c r="C64" i="7"/>
  <c r="F63" i="4"/>
  <c r="G63" i="4"/>
  <c r="K137" i="10" l="1"/>
  <c r="L137" i="10" s="1"/>
  <c r="J138" i="10" s="1"/>
  <c r="K137" i="4"/>
  <c r="L137" i="4" s="1"/>
  <c r="J138" i="4" s="1"/>
  <c r="K137" i="7"/>
  <c r="L137" i="7" s="1"/>
  <c r="J138" i="7" s="1"/>
  <c r="M63" i="10"/>
  <c r="C64" i="10"/>
  <c r="M63" i="4"/>
  <c r="C64" i="4"/>
  <c r="E64" i="7"/>
  <c r="H64" i="7"/>
  <c r="D64" i="7"/>
  <c r="K138" i="7" l="1"/>
  <c r="L138" i="7" s="1"/>
  <c r="J139" i="7" s="1"/>
  <c r="K138" i="4"/>
  <c r="L138" i="4" s="1"/>
  <c r="J139" i="4" s="1"/>
  <c r="K138" i="10"/>
  <c r="L138" i="10" s="1"/>
  <c r="J139" i="10" s="1"/>
  <c r="F64" i="7"/>
  <c r="G64" i="7"/>
  <c r="E64" i="4"/>
  <c r="H64" i="4"/>
  <c r="D64" i="4"/>
  <c r="H64" i="10"/>
  <c r="E64" i="10"/>
  <c r="D64" i="10"/>
  <c r="K139" i="10" l="1"/>
  <c r="L139" i="10" s="1"/>
  <c r="J140" i="10" s="1"/>
  <c r="K139" i="4"/>
  <c r="L139" i="4" s="1"/>
  <c r="J140" i="4" s="1"/>
  <c r="K139" i="7"/>
  <c r="L139" i="7" s="1"/>
  <c r="J140" i="7" s="1"/>
  <c r="F64" i="4"/>
  <c r="G64" i="4"/>
  <c r="F64" i="10"/>
  <c r="G64" i="10"/>
  <c r="M64" i="7"/>
  <c r="C65" i="7"/>
  <c r="K140" i="7" l="1"/>
  <c r="L140" i="7" s="1"/>
  <c r="J141" i="7" s="1"/>
  <c r="K140" i="4"/>
  <c r="L140" i="4" s="1"/>
  <c r="J141" i="4" s="1"/>
  <c r="K140" i="10"/>
  <c r="L140" i="10" s="1"/>
  <c r="J141" i="10" s="1"/>
  <c r="M64" i="4"/>
  <c r="C65" i="4"/>
  <c r="H65" i="7"/>
  <c r="E65" i="7"/>
  <c r="D65" i="7"/>
  <c r="M64" i="10"/>
  <c r="C65" i="10"/>
  <c r="K141" i="10" l="1"/>
  <c r="L141" i="10" s="1"/>
  <c r="J142" i="10" s="1"/>
  <c r="K141" i="4"/>
  <c r="L141" i="4" s="1"/>
  <c r="J142" i="4" s="1"/>
  <c r="K141" i="7"/>
  <c r="L141" i="7" s="1"/>
  <c r="J142" i="7" s="1"/>
  <c r="E65" i="4"/>
  <c r="H65" i="4"/>
  <c r="D65" i="4"/>
  <c r="H65" i="10"/>
  <c r="E65" i="10"/>
  <c r="D65" i="10"/>
  <c r="F65" i="7"/>
  <c r="G65" i="7"/>
  <c r="C35" i="6" l="1"/>
  <c r="C36" i="6" s="1"/>
  <c r="C39" i="6" s="1"/>
  <c r="K142" i="7"/>
  <c r="L142" i="7" s="1"/>
  <c r="J143" i="7" s="1"/>
  <c r="K142" i="4"/>
  <c r="L142" i="4" s="1"/>
  <c r="J143" i="4" s="1"/>
  <c r="K142" i="10"/>
  <c r="L142" i="10" s="1"/>
  <c r="J143" i="10" s="1"/>
  <c r="M65" i="7"/>
  <c r="C66" i="7"/>
  <c r="F65" i="10"/>
  <c r="C35" i="9" s="1"/>
  <c r="G65" i="10"/>
  <c r="F65" i="4"/>
  <c r="C34" i="3" s="1"/>
  <c r="C35" i="3" s="1"/>
  <c r="C38" i="3" s="1"/>
  <c r="G65" i="4"/>
  <c r="C36" i="9" l="1"/>
  <c r="C39" i="9" s="1"/>
  <c r="K143" i="4"/>
  <c r="L143" i="4" s="1"/>
  <c r="J144" i="4" s="1"/>
  <c r="K143" i="7"/>
  <c r="L143" i="7" s="1"/>
  <c r="J144" i="7" s="1"/>
  <c r="M65" i="4"/>
  <c r="C66" i="4"/>
  <c r="H66" i="7"/>
  <c r="E66" i="7"/>
  <c r="D66" i="7"/>
  <c r="M65" i="10"/>
  <c r="C66" i="10"/>
  <c r="K143" i="10"/>
  <c r="L143" i="10" s="1"/>
  <c r="J144" i="10" s="1"/>
  <c r="K144" i="10" l="1"/>
  <c r="L144" i="10" s="1"/>
  <c r="J145" i="10" s="1"/>
  <c r="K144" i="7"/>
  <c r="L144" i="7" s="1"/>
  <c r="J145" i="7" s="1"/>
  <c r="K144" i="4"/>
  <c r="L144" i="4" s="1"/>
  <c r="J145" i="4" s="1"/>
  <c r="H66" i="4"/>
  <c r="E66" i="4"/>
  <c r="D66" i="4"/>
  <c r="H66" i="10"/>
  <c r="E66" i="10"/>
  <c r="D66" i="10"/>
  <c r="F66" i="7"/>
  <c r="G66" i="7"/>
  <c r="K145" i="4" l="1"/>
  <c r="L145" i="4"/>
  <c r="J146" i="4" s="1"/>
  <c r="K145" i="7"/>
  <c r="L145" i="7" s="1"/>
  <c r="J146" i="7" s="1"/>
  <c r="K145" i="10"/>
  <c r="L145" i="10" s="1"/>
  <c r="J146" i="10" s="1"/>
  <c r="M66" i="7"/>
  <c r="C67" i="7"/>
  <c r="F66" i="10"/>
  <c r="G66" i="10"/>
  <c r="F66" i="4"/>
  <c r="G66" i="4"/>
  <c r="K146" i="10" l="1"/>
  <c r="L146" i="10" s="1"/>
  <c r="J147" i="10" s="1"/>
  <c r="M66" i="4"/>
  <c r="C67" i="4"/>
  <c r="M66" i="10"/>
  <c r="C67" i="10"/>
  <c r="H67" i="7"/>
  <c r="E67" i="7"/>
  <c r="D67" i="7"/>
  <c r="K146" i="7"/>
  <c r="L146" i="7" s="1"/>
  <c r="J147" i="7" s="1"/>
  <c r="K146" i="4"/>
  <c r="L146" i="4" s="1"/>
  <c r="J147" i="4" s="1"/>
  <c r="K147" i="4" l="1"/>
  <c r="L147" i="4" s="1"/>
  <c r="J148" i="4" s="1"/>
  <c r="K147" i="7"/>
  <c r="L147" i="7" s="1"/>
  <c r="J148" i="7" s="1"/>
  <c r="K147" i="10"/>
  <c r="L147" i="10" s="1"/>
  <c r="J148" i="10" s="1"/>
  <c r="F67" i="7"/>
  <c r="G67" i="7"/>
  <c r="H67" i="10"/>
  <c r="E67" i="10"/>
  <c r="D67" i="10"/>
  <c r="H67" i="4"/>
  <c r="E67" i="4"/>
  <c r="D67" i="4"/>
  <c r="K148" i="10" l="1"/>
  <c r="L148" i="10" s="1"/>
  <c r="J149" i="10" s="1"/>
  <c r="K148" i="7"/>
  <c r="L148" i="7" s="1"/>
  <c r="J149" i="7" s="1"/>
  <c r="K148" i="4"/>
  <c r="L148" i="4" s="1"/>
  <c r="J149" i="4" s="1"/>
  <c r="M67" i="7"/>
  <c r="C68" i="7"/>
  <c r="F67" i="10"/>
  <c r="G67" i="10"/>
  <c r="F67" i="4"/>
  <c r="G67" i="4"/>
  <c r="K149" i="4" l="1"/>
  <c r="L149" i="4" s="1"/>
  <c r="J150" i="4" s="1"/>
  <c r="K149" i="10"/>
  <c r="L149" i="10" s="1"/>
  <c r="J150" i="10" s="1"/>
  <c r="H68" i="7"/>
  <c r="E68" i="7"/>
  <c r="D68" i="7"/>
  <c r="M67" i="4"/>
  <c r="C68" i="4"/>
  <c r="M67" i="10"/>
  <c r="C68" i="10"/>
  <c r="K149" i="7"/>
  <c r="L149" i="7" s="1"/>
  <c r="J150" i="7" s="1"/>
  <c r="K150" i="7" l="1"/>
  <c r="L150" i="7" s="1"/>
  <c r="J151" i="7" s="1"/>
  <c r="K150" i="10"/>
  <c r="L150" i="10" s="1"/>
  <c r="J151" i="10" s="1"/>
  <c r="K150" i="4"/>
  <c r="L150" i="4" s="1"/>
  <c r="J151" i="4" s="1"/>
  <c r="E68" i="10"/>
  <c r="H68" i="10"/>
  <c r="D68" i="10"/>
  <c r="H68" i="4"/>
  <c r="E68" i="4"/>
  <c r="D68" i="4"/>
  <c r="F68" i="7"/>
  <c r="G68" i="7"/>
  <c r="K151" i="4" l="1"/>
  <c r="L151" i="4" s="1"/>
  <c r="J152" i="4" s="1"/>
  <c r="K151" i="10"/>
  <c r="L151" i="10" s="1"/>
  <c r="J152" i="10" s="1"/>
  <c r="K151" i="7"/>
  <c r="L151" i="7" s="1"/>
  <c r="J152" i="7" s="1"/>
  <c r="M68" i="7"/>
  <c r="C69" i="7"/>
  <c r="F68" i="4"/>
  <c r="G68" i="4"/>
  <c r="F68" i="10"/>
  <c r="G68" i="10"/>
  <c r="K152" i="7" l="1"/>
  <c r="L152" i="7" s="1"/>
  <c r="J153" i="7" s="1"/>
  <c r="K152" i="10"/>
  <c r="L152" i="10" s="1"/>
  <c r="J153" i="10" s="1"/>
  <c r="K152" i="4"/>
  <c r="L152" i="4" s="1"/>
  <c r="J153" i="4" s="1"/>
  <c r="M68" i="4"/>
  <c r="C69" i="4"/>
  <c r="H69" i="7"/>
  <c r="E69" i="7"/>
  <c r="D69" i="7"/>
  <c r="M68" i="10"/>
  <c r="C69" i="10"/>
  <c r="K153" i="4" l="1"/>
  <c r="L153" i="4" s="1"/>
  <c r="J154" i="4" s="1"/>
  <c r="K153" i="10"/>
  <c r="L153" i="10" s="1"/>
  <c r="J154" i="10" s="1"/>
  <c r="K153" i="7"/>
  <c r="L153" i="7" s="1"/>
  <c r="J154" i="7" s="1"/>
  <c r="H69" i="10"/>
  <c r="E69" i="10"/>
  <c r="D69" i="10"/>
  <c r="F69" i="7"/>
  <c r="G69" i="7"/>
  <c r="H69" i="4"/>
  <c r="E69" i="4"/>
  <c r="D69" i="4"/>
  <c r="K154" i="7" l="1"/>
  <c r="L154" i="7" s="1"/>
  <c r="J155" i="7" s="1"/>
  <c r="K154" i="10"/>
  <c r="L154" i="10" s="1"/>
  <c r="J155" i="10" s="1"/>
  <c r="K154" i="4"/>
  <c r="L154" i="4" s="1"/>
  <c r="J155" i="4" s="1"/>
  <c r="M69" i="7"/>
  <c r="C70" i="7"/>
  <c r="F69" i="10"/>
  <c r="G69" i="10"/>
  <c r="F69" i="4"/>
  <c r="G69" i="4"/>
  <c r="K155" i="4" l="1"/>
  <c r="L155" i="4" s="1"/>
  <c r="J156" i="4" s="1"/>
  <c r="K155" i="10"/>
  <c r="L155" i="10" s="1"/>
  <c r="J156" i="10" s="1"/>
  <c r="K155" i="7"/>
  <c r="L155" i="7" s="1"/>
  <c r="J156" i="7" s="1"/>
  <c r="M69" i="4"/>
  <c r="C70" i="4"/>
  <c r="M69" i="10"/>
  <c r="C70" i="10"/>
  <c r="E70" i="7"/>
  <c r="H70" i="7"/>
  <c r="D70" i="7"/>
  <c r="K156" i="7" l="1"/>
  <c r="L156" i="7" s="1"/>
  <c r="J157" i="7" s="1"/>
  <c r="K156" i="10"/>
  <c r="L156" i="10" s="1"/>
  <c r="J157" i="10" s="1"/>
  <c r="F70" i="7"/>
  <c r="G70" i="7"/>
  <c r="H70" i="4"/>
  <c r="E70" i="4"/>
  <c r="D70" i="4"/>
  <c r="H70" i="10"/>
  <c r="E70" i="10"/>
  <c r="D70" i="10"/>
  <c r="K156" i="4"/>
  <c r="L156" i="4" s="1"/>
  <c r="J157" i="4" s="1"/>
  <c r="K157" i="4" l="1"/>
  <c r="L157" i="4" s="1"/>
  <c r="J158" i="4" s="1"/>
  <c r="K157" i="10"/>
  <c r="L157" i="10" s="1"/>
  <c r="J158" i="10" s="1"/>
  <c r="K157" i="7"/>
  <c r="L157" i="7" s="1"/>
  <c r="J158" i="7" s="1"/>
  <c r="M70" i="7"/>
  <c r="C71" i="7"/>
  <c r="F70" i="10"/>
  <c r="G70" i="10"/>
  <c r="F70" i="4"/>
  <c r="G70" i="4"/>
  <c r="K158" i="10" l="1"/>
  <c r="L158" i="10"/>
  <c r="J159" i="10" s="1"/>
  <c r="K158" i="7"/>
  <c r="L158" i="7" s="1"/>
  <c r="J159" i="7" s="1"/>
  <c r="K158" i="4"/>
  <c r="L158" i="4" s="1"/>
  <c r="J159" i="4" s="1"/>
  <c r="M70" i="4"/>
  <c r="C71" i="4"/>
  <c r="M70" i="10"/>
  <c r="C71" i="10"/>
  <c r="H71" i="7"/>
  <c r="E71" i="7"/>
  <c r="D71" i="7"/>
  <c r="K159" i="4" l="1"/>
  <c r="L159" i="4" s="1"/>
  <c r="J160" i="4" s="1"/>
  <c r="K159" i="7"/>
  <c r="L159" i="7" s="1"/>
  <c r="J160" i="7" s="1"/>
  <c r="H71" i="4"/>
  <c r="E71" i="4"/>
  <c r="D71" i="4"/>
  <c r="K159" i="10"/>
  <c r="L159" i="10" s="1"/>
  <c r="J160" i="10" s="1"/>
  <c r="F71" i="7"/>
  <c r="G71" i="7"/>
  <c r="H71" i="10"/>
  <c r="E71" i="10"/>
  <c r="D71" i="10"/>
  <c r="K160" i="10" l="1"/>
  <c r="L160" i="10" s="1"/>
  <c r="J161" i="10" s="1"/>
  <c r="K160" i="7"/>
  <c r="L160" i="7" s="1"/>
  <c r="J161" i="7" s="1"/>
  <c r="K160" i="4"/>
  <c r="L160" i="4" s="1"/>
  <c r="J161" i="4" s="1"/>
  <c r="M71" i="7"/>
  <c r="C72" i="7"/>
  <c r="F71" i="4"/>
  <c r="G71" i="4"/>
  <c r="F71" i="10"/>
  <c r="G71" i="10"/>
  <c r="K161" i="4" l="1"/>
  <c r="L161" i="4" s="1"/>
  <c r="J162" i="4" s="1"/>
  <c r="K161" i="7"/>
  <c r="L161" i="7" s="1"/>
  <c r="J162" i="7" s="1"/>
  <c r="K161" i="10"/>
  <c r="L161" i="10" s="1"/>
  <c r="J162" i="10" s="1"/>
  <c r="M71" i="10"/>
  <c r="C72" i="10"/>
  <c r="M71" i="4"/>
  <c r="C72" i="4"/>
  <c r="H72" i="7"/>
  <c r="E72" i="7"/>
  <c r="D72" i="7"/>
  <c r="K162" i="7" l="1"/>
  <c r="L162" i="7" s="1"/>
  <c r="J163" i="7" s="1"/>
  <c r="K162" i="10"/>
  <c r="L162" i="10" s="1"/>
  <c r="J163" i="10" s="1"/>
  <c r="K162" i="4"/>
  <c r="L162" i="4" s="1"/>
  <c r="J163" i="4" s="1"/>
  <c r="H72" i="4"/>
  <c r="E72" i="4"/>
  <c r="D72" i="4"/>
  <c r="H72" i="10"/>
  <c r="E72" i="10"/>
  <c r="D72" i="10"/>
  <c r="F72" i="7"/>
  <c r="G72" i="7"/>
  <c r="K163" i="4" l="1"/>
  <c r="L163" i="4" s="1"/>
  <c r="J164" i="4" s="1"/>
  <c r="K163" i="10"/>
  <c r="L163" i="10" s="1"/>
  <c r="J164" i="10" s="1"/>
  <c r="K163" i="7"/>
  <c r="L163" i="7" s="1"/>
  <c r="J164" i="7" s="1"/>
  <c r="M72" i="7"/>
  <c r="C73" i="7"/>
  <c r="F72" i="10"/>
  <c r="G72" i="10"/>
  <c r="F72" i="4"/>
  <c r="G72" i="4"/>
  <c r="K164" i="7" l="1"/>
  <c r="L164" i="7" s="1"/>
  <c r="J165" i="7" s="1"/>
  <c r="K164" i="10"/>
  <c r="L164" i="10" s="1"/>
  <c r="J165" i="10" s="1"/>
  <c r="M72" i="4"/>
  <c r="C73" i="4"/>
  <c r="M72" i="10"/>
  <c r="C73" i="10"/>
  <c r="H73" i="7"/>
  <c r="E73" i="7"/>
  <c r="D73" i="7"/>
  <c r="K164" i="4"/>
  <c r="L164" i="4" s="1"/>
  <c r="J165" i="4" s="1"/>
  <c r="K165" i="4" l="1"/>
  <c r="L165" i="4" s="1"/>
  <c r="J166" i="4" s="1"/>
  <c r="K165" i="10"/>
  <c r="L165" i="10" s="1"/>
  <c r="J166" i="10" s="1"/>
  <c r="F73" i="7"/>
  <c r="G73" i="7"/>
  <c r="H73" i="10"/>
  <c r="E73" i="10"/>
  <c r="D73" i="10"/>
  <c r="H73" i="4"/>
  <c r="E73" i="4"/>
  <c r="D73" i="4"/>
  <c r="K165" i="7"/>
  <c r="L165" i="7" s="1"/>
  <c r="J166" i="7" s="1"/>
  <c r="K166" i="10" l="1"/>
  <c r="L166" i="10" s="1"/>
  <c r="J167" i="10" s="1"/>
  <c r="K166" i="7"/>
  <c r="L166" i="7" s="1"/>
  <c r="J167" i="7" s="1"/>
  <c r="K166" i="4"/>
  <c r="L166" i="4"/>
  <c r="J167" i="4" s="1"/>
  <c r="F73" i="4"/>
  <c r="G73" i="4"/>
  <c r="F73" i="10"/>
  <c r="G73" i="10"/>
  <c r="M73" i="7"/>
  <c r="C74" i="7"/>
  <c r="K167" i="7" l="1"/>
  <c r="L167" i="7" s="1"/>
  <c r="J168" i="7" s="1"/>
  <c r="K167" i="10"/>
  <c r="L167" i="10" s="1"/>
  <c r="J168" i="10" s="1"/>
  <c r="M73" i="10"/>
  <c r="C74" i="10"/>
  <c r="M73" i="4"/>
  <c r="C74" i="4"/>
  <c r="H74" i="7"/>
  <c r="E74" i="7"/>
  <c r="D74" i="7"/>
  <c r="K167" i="4"/>
  <c r="L167" i="4" s="1"/>
  <c r="J168" i="4" s="1"/>
  <c r="K168" i="4" l="1"/>
  <c r="L168" i="4" s="1"/>
  <c r="J169" i="4" s="1"/>
  <c r="K168" i="7"/>
  <c r="L168" i="7" s="1"/>
  <c r="J169" i="7" s="1"/>
  <c r="H74" i="4"/>
  <c r="E74" i="4"/>
  <c r="D74" i="4"/>
  <c r="K168" i="10"/>
  <c r="L168" i="10" s="1"/>
  <c r="J169" i="10" s="1"/>
  <c r="F74" i="7"/>
  <c r="G74" i="7"/>
  <c r="H74" i="10"/>
  <c r="E74" i="10"/>
  <c r="D74" i="10"/>
  <c r="K169" i="10" l="1"/>
  <c r="L169" i="10" s="1"/>
  <c r="J170" i="10" s="1"/>
  <c r="K169" i="4"/>
  <c r="L169" i="4" s="1"/>
  <c r="J170" i="4" s="1"/>
  <c r="M74" i="7"/>
  <c r="C75" i="7"/>
  <c r="F74" i="4"/>
  <c r="G74" i="4"/>
  <c r="K169" i="7"/>
  <c r="L169" i="7" s="1"/>
  <c r="J170" i="7" s="1"/>
  <c r="F74" i="10"/>
  <c r="G74" i="10"/>
  <c r="K170" i="7" l="1"/>
  <c r="L170" i="7" s="1"/>
  <c r="J171" i="7" s="1"/>
  <c r="K170" i="4"/>
  <c r="L170" i="4" s="1"/>
  <c r="J171" i="4" s="1"/>
  <c r="M74" i="10"/>
  <c r="C75" i="10"/>
  <c r="M74" i="4"/>
  <c r="C75" i="4"/>
  <c r="H75" i="7"/>
  <c r="E75" i="7"/>
  <c r="D75" i="7"/>
  <c r="K170" i="10"/>
  <c r="L170" i="10" s="1"/>
  <c r="J171" i="10" s="1"/>
  <c r="K171" i="10" l="1"/>
  <c r="L171" i="10" s="1"/>
  <c r="J172" i="10" s="1"/>
  <c r="K171" i="4"/>
  <c r="L171" i="4" s="1"/>
  <c r="J172" i="4" s="1"/>
  <c r="K171" i="7"/>
  <c r="L171" i="7" s="1"/>
  <c r="J172" i="7" s="1"/>
  <c r="F75" i="7"/>
  <c r="G75" i="7"/>
  <c r="H75" i="4"/>
  <c r="E75" i="4"/>
  <c r="D75" i="4"/>
  <c r="H75" i="10"/>
  <c r="E75" i="10"/>
  <c r="D75" i="10"/>
  <c r="K172" i="7" l="1"/>
  <c r="L172" i="7" s="1"/>
  <c r="J173" i="7" s="1"/>
  <c r="K172" i="4"/>
  <c r="L172" i="4"/>
  <c r="J173" i="4" s="1"/>
  <c r="K172" i="10"/>
  <c r="L172" i="10" s="1"/>
  <c r="J173" i="10" s="1"/>
  <c r="F75" i="4"/>
  <c r="G75" i="4"/>
  <c r="M75" i="7"/>
  <c r="C76" i="7"/>
  <c r="F75" i="10"/>
  <c r="G75" i="10"/>
  <c r="K173" i="10" l="1"/>
  <c r="L173" i="10" s="1"/>
  <c r="J174" i="10" s="1"/>
  <c r="K173" i="7"/>
  <c r="L173" i="7" s="1"/>
  <c r="J174" i="7" s="1"/>
  <c r="M75" i="10"/>
  <c r="C76" i="10"/>
  <c r="H76" i="7"/>
  <c r="E76" i="7"/>
  <c r="D76" i="7"/>
  <c r="K173" i="4"/>
  <c r="L173" i="4" s="1"/>
  <c r="J174" i="4" s="1"/>
  <c r="M75" i="4"/>
  <c r="C76" i="4"/>
  <c r="K174" i="4" l="1"/>
  <c r="L174" i="4" s="1"/>
  <c r="J175" i="4" s="1"/>
  <c r="K174" i="7"/>
  <c r="L174" i="7" s="1"/>
  <c r="J175" i="7" s="1"/>
  <c r="K174" i="10"/>
  <c r="L174" i="10" s="1"/>
  <c r="J175" i="10" s="1"/>
  <c r="H76" i="4"/>
  <c r="E76" i="4"/>
  <c r="D76" i="4"/>
  <c r="F76" i="7"/>
  <c r="G76" i="7"/>
  <c r="H76" i="10"/>
  <c r="E76" i="10"/>
  <c r="D76" i="10"/>
  <c r="K175" i="10" l="1"/>
  <c r="L175" i="10" s="1"/>
  <c r="J176" i="10" s="1"/>
  <c r="K175" i="7"/>
  <c r="L175" i="7" s="1"/>
  <c r="J176" i="7" s="1"/>
  <c r="K175" i="4"/>
  <c r="L175" i="4" s="1"/>
  <c r="J176" i="4" s="1"/>
  <c r="M76" i="7"/>
  <c r="C77" i="7"/>
  <c r="F76" i="4"/>
  <c r="G76" i="4"/>
  <c r="F76" i="10"/>
  <c r="G76" i="10"/>
  <c r="K176" i="4" l="1"/>
  <c r="L176" i="4" s="1"/>
  <c r="J177" i="4" s="1"/>
  <c r="K176" i="7"/>
  <c r="L176" i="7" s="1"/>
  <c r="J177" i="7" s="1"/>
  <c r="K176" i="10"/>
  <c r="L176" i="10" s="1"/>
  <c r="J177" i="10" s="1"/>
  <c r="M76" i="10"/>
  <c r="C77" i="10"/>
  <c r="M76" i="4"/>
  <c r="C77" i="4"/>
  <c r="H77" i="7"/>
  <c r="E77" i="7"/>
  <c r="D77" i="7"/>
  <c r="K177" i="10" l="1"/>
  <c r="L177" i="10" s="1"/>
  <c r="J178" i="10" s="1"/>
  <c r="K177" i="7"/>
  <c r="L177" i="7" s="1"/>
  <c r="J178" i="7" s="1"/>
  <c r="K177" i="4"/>
  <c r="L177" i="4" s="1"/>
  <c r="J178" i="4" s="1"/>
  <c r="E77" i="4"/>
  <c r="H77" i="4"/>
  <c r="D77" i="4"/>
  <c r="F77" i="7"/>
  <c r="G77" i="7"/>
  <c r="H77" i="10"/>
  <c r="E77" i="10"/>
  <c r="D77" i="10"/>
  <c r="K178" i="4" l="1"/>
  <c r="L178" i="4" s="1"/>
  <c r="J179" i="4" s="1"/>
  <c r="K178" i="10"/>
  <c r="L178" i="10" s="1"/>
  <c r="J179" i="10" s="1"/>
  <c r="F77" i="10"/>
  <c r="G77" i="10"/>
  <c r="F77" i="4"/>
  <c r="G77" i="4"/>
  <c r="K178" i="7"/>
  <c r="L178" i="7" s="1"/>
  <c r="J179" i="7" s="1"/>
  <c r="M77" i="7"/>
  <c r="C78" i="7"/>
  <c r="K179" i="7" l="1"/>
  <c r="L179" i="7" s="1"/>
  <c r="J180" i="7" s="1"/>
  <c r="K179" i="10"/>
  <c r="L179" i="10" s="1"/>
  <c r="J180" i="10" s="1"/>
  <c r="K179" i="4"/>
  <c r="L179" i="4" s="1"/>
  <c r="J180" i="4" s="1"/>
  <c r="H78" i="7"/>
  <c r="E78" i="7"/>
  <c r="D78" i="7"/>
  <c r="M77" i="4"/>
  <c r="C78" i="4"/>
  <c r="M77" i="10"/>
  <c r="C78" i="10"/>
  <c r="K180" i="4" l="1"/>
  <c r="L180" i="4" s="1"/>
  <c r="J181" i="4" s="1"/>
  <c r="K180" i="10"/>
  <c r="L180" i="10" s="1"/>
  <c r="J181" i="10" s="1"/>
  <c r="K180" i="7"/>
  <c r="L180" i="7" s="1"/>
  <c r="J181" i="7" s="1"/>
  <c r="H78" i="4"/>
  <c r="E78" i="4"/>
  <c r="D78" i="4"/>
  <c r="H78" i="10"/>
  <c r="E78" i="10"/>
  <c r="D78" i="10"/>
  <c r="F78" i="7"/>
  <c r="G78" i="7"/>
  <c r="K181" i="7" l="1"/>
  <c r="L181" i="7" s="1"/>
  <c r="J182" i="7" s="1"/>
  <c r="K181" i="10"/>
  <c r="L181" i="10" s="1"/>
  <c r="J182" i="10" s="1"/>
  <c r="K181" i="4"/>
  <c r="L181" i="4" s="1"/>
  <c r="J182" i="4" s="1"/>
  <c r="M78" i="7"/>
  <c r="C79" i="7"/>
  <c r="F78" i="10"/>
  <c r="G78" i="10"/>
  <c r="F78" i="4"/>
  <c r="G78" i="4"/>
  <c r="K182" i="4" l="1"/>
  <c r="L182" i="4"/>
  <c r="J183" i="4" s="1"/>
  <c r="K182" i="10"/>
  <c r="L182" i="10" s="1"/>
  <c r="J183" i="10" s="1"/>
  <c r="K182" i="7"/>
  <c r="L182" i="7" s="1"/>
  <c r="J183" i="7" s="1"/>
  <c r="M78" i="10"/>
  <c r="C79" i="10"/>
  <c r="M78" i="4"/>
  <c r="C79" i="4"/>
  <c r="H79" i="7"/>
  <c r="E79" i="7"/>
  <c r="D79" i="7"/>
  <c r="K183" i="7" l="1"/>
  <c r="L183" i="7" s="1"/>
  <c r="J184" i="7" s="1"/>
  <c r="K183" i="10"/>
  <c r="L183" i="10" s="1"/>
  <c r="J184" i="10" s="1"/>
  <c r="F79" i="7"/>
  <c r="G79" i="7"/>
  <c r="E79" i="4"/>
  <c r="H79" i="4"/>
  <c r="D79" i="4"/>
  <c r="H79" i="10"/>
  <c r="E79" i="10"/>
  <c r="D79" i="10"/>
  <c r="K183" i="4"/>
  <c r="L183" i="4" s="1"/>
  <c r="J184" i="4" s="1"/>
  <c r="K184" i="4" l="1"/>
  <c r="L184" i="4" s="1"/>
  <c r="J185" i="4" s="1"/>
  <c r="K184" i="7"/>
  <c r="L184" i="7" s="1"/>
  <c r="J185" i="7" s="1"/>
  <c r="F79" i="10"/>
  <c r="G79" i="10"/>
  <c r="M79" i="7"/>
  <c r="C80" i="7"/>
  <c r="K184" i="10"/>
  <c r="L184" i="10" s="1"/>
  <c r="J185" i="10" s="1"/>
  <c r="F79" i="4"/>
  <c r="G79" i="4"/>
  <c r="K185" i="10" l="1"/>
  <c r="L185" i="10" s="1"/>
  <c r="J186" i="10" s="1"/>
  <c r="K185" i="4"/>
  <c r="L185" i="4" s="1"/>
  <c r="J186" i="4" s="1"/>
  <c r="M79" i="4"/>
  <c r="C80" i="4"/>
  <c r="K185" i="7"/>
  <c r="L185" i="7" s="1"/>
  <c r="J186" i="7" s="1"/>
  <c r="H80" i="7"/>
  <c r="E80" i="7"/>
  <c r="D80" i="7"/>
  <c r="M79" i="10"/>
  <c r="C80" i="10"/>
  <c r="K186" i="7" l="1"/>
  <c r="L186" i="7" s="1"/>
  <c r="J187" i="7" s="1"/>
  <c r="K186" i="4"/>
  <c r="L186" i="4" s="1"/>
  <c r="J187" i="4" s="1"/>
  <c r="H80" i="10"/>
  <c r="E80" i="10"/>
  <c r="D80" i="10"/>
  <c r="F80" i="7"/>
  <c r="G80" i="7"/>
  <c r="H80" i="4"/>
  <c r="E80" i="4"/>
  <c r="D80" i="4"/>
  <c r="K186" i="10"/>
  <c r="L186" i="10" s="1"/>
  <c r="J187" i="10" s="1"/>
  <c r="K187" i="10" l="1"/>
  <c r="L187" i="10" s="1"/>
  <c r="J188" i="10" s="1"/>
  <c r="K187" i="4"/>
  <c r="L187" i="4" s="1"/>
  <c r="J188" i="4" s="1"/>
  <c r="F80" i="10"/>
  <c r="G80" i="10"/>
  <c r="F80" i="4"/>
  <c r="G80" i="4"/>
  <c r="M80" i="7"/>
  <c r="C81" i="7"/>
  <c r="K187" i="7"/>
  <c r="L187" i="7" s="1"/>
  <c r="J188" i="7" s="1"/>
  <c r="K188" i="4" l="1"/>
  <c r="L188" i="4" s="1"/>
  <c r="J189" i="4" s="1"/>
  <c r="K188" i="7"/>
  <c r="L188" i="7" s="1"/>
  <c r="J189" i="7" s="1"/>
  <c r="K188" i="10"/>
  <c r="L188" i="10" s="1"/>
  <c r="J189" i="10" s="1"/>
  <c r="H81" i="7"/>
  <c r="E81" i="7"/>
  <c r="D81" i="7"/>
  <c r="M80" i="4"/>
  <c r="C81" i="4"/>
  <c r="M80" i="10"/>
  <c r="C81" i="10"/>
  <c r="K189" i="7" l="1"/>
  <c r="L189" i="7" s="1"/>
  <c r="J190" i="7" s="1"/>
  <c r="K189" i="10"/>
  <c r="L189" i="10" s="1"/>
  <c r="J190" i="10" s="1"/>
  <c r="K189" i="4"/>
  <c r="L189" i="4" s="1"/>
  <c r="J190" i="4" s="1"/>
  <c r="H81" i="10"/>
  <c r="E81" i="10"/>
  <c r="D81" i="10"/>
  <c r="E81" i="4"/>
  <c r="H81" i="4"/>
  <c r="D81" i="4"/>
  <c r="F81" i="7"/>
  <c r="G81" i="7"/>
  <c r="K190" i="4" l="1"/>
  <c r="L190" i="4" s="1"/>
  <c r="J191" i="4" s="1"/>
  <c r="K190" i="10"/>
  <c r="L190" i="10" s="1"/>
  <c r="J191" i="10" s="1"/>
  <c r="K190" i="7"/>
  <c r="L190" i="7" s="1"/>
  <c r="J191" i="7" s="1"/>
  <c r="F81" i="4"/>
  <c r="G81" i="4"/>
  <c r="F81" i="10"/>
  <c r="G81" i="10"/>
  <c r="M81" i="7"/>
  <c r="C82" i="7"/>
  <c r="K191" i="10" l="1"/>
  <c r="L191" i="10" s="1"/>
  <c r="J192" i="10" s="1"/>
  <c r="K191" i="7"/>
  <c r="L191" i="7" s="1"/>
  <c r="J192" i="7" s="1"/>
  <c r="K191" i="4"/>
  <c r="L191" i="4"/>
  <c r="J192" i="4" s="1"/>
  <c r="M81" i="4"/>
  <c r="C82" i="4"/>
  <c r="H82" i="7"/>
  <c r="E82" i="7"/>
  <c r="D82" i="7"/>
  <c r="M81" i="10"/>
  <c r="C82" i="10"/>
  <c r="K192" i="7" l="1"/>
  <c r="L192" i="7" s="1"/>
  <c r="J193" i="7" s="1"/>
  <c r="K192" i="10"/>
  <c r="L192" i="10" s="1"/>
  <c r="J193" i="10" s="1"/>
  <c r="H82" i="10"/>
  <c r="E82" i="10"/>
  <c r="D82" i="10"/>
  <c r="F82" i="7"/>
  <c r="G82" i="7"/>
  <c r="E82" i="4"/>
  <c r="H82" i="4"/>
  <c r="D82" i="4"/>
  <c r="K192" i="4"/>
  <c r="L192" i="4" s="1"/>
  <c r="J193" i="4" s="1"/>
  <c r="K193" i="4" l="1"/>
  <c r="L193" i="4" s="1"/>
  <c r="J194" i="4" s="1"/>
  <c r="K193" i="10"/>
  <c r="L193" i="10" s="1"/>
  <c r="J194" i="10" s="1"/>
  <c r="K193" i="7"/>
  <c r="L193" i="7" s="1"/>
  <c r="J194" i="7" s="1"/>
  <c r="F82" i="4"/>
  <c r="G82" i="4"/>
  <c r="M82" i="7"/>
  <c r="C83" i="7"/>
  <c r="F82" i="10"/>
  <c r="G82" i="10"/>
  <c r="K194" i="7" l="1"/>
  <c r="L194" i="7" s="1"/>
  <c r="J195" i="7" s="1"/>
  <c r="K194" i="10"/>
  <c r="L194" i="10" s="1"/>
  <c r="J195" i="10" s="1"/>
  <c r="K194" i="4"/>
  <c r="L194" i="4" s="1"/>
  <c r="J195" i="4" s="1"/>
  <c r="H83" i="7"/>
  <c r="E83" i="7"/>
  <c r="D83" i="7"/>
  <c r="M82" i="10"/>
  <c r="C83" i="10"/>
  <c r="M82" i="4"/>
  <c r="C83" i="4"/>
  <c r="K195" i="4" l="1"/>
  <c r="L195" i="4" s="1"/>
  <c r="J196" i="4" s="1"/>
  <c r="E83" i="10"/>
  <c r="H83" i="10"/>
  <c r="D83" i="10"/>
  <c r="F83" i="7"/>
  <c r="G83" i="7"/>
  <c r="K195" i="7"/>
  <c r="L195" i="7" s="1"/>
  <c r="J196" i="7" s="1"/>
  <c r="E83" i="4"/>
  <c r="H83" i="4"/>
  <c r="D83" i="4"/>
  <c r="K195" i="10"/>
  <c r="L195" i="10" s="1"/>
  <c r="J196" i="10" s="1"/>
  <c r="K196" i="10" l="1"/>
  <c r="L196" i="10" s="1"/>
  <c r="J197" i="10" s="1"/>
  <c r="K196" i="7"/>
  <c r="L196" i="7" s="1"/>
  <c r="J197" i="7" s="1"/>
  <c r="K196" i="4"/>
  <c r="L196" i="4" s="1"/>
  <c r="J197" i="4" s="1"/>
  <c r="F83" i="4"/>
  <c r="G83" i="4"/>
  <c r="M83" i="7"/>
  <c r="C84" i="7"/>
  <c r="F83" i="10"/>
  <c r="G83" i="10"/>
  <c r="K197" i="4" l="1"/>
  <c r="L197" i="4" s="1"/>
  <c r="J198" i="4" s="1"/>
  <c r="K197" i="7"/>
  <c r="L197" i="7" s="1"/>
  <c r="J198" i="7" s="1"/>
  <c r="K197" i="10"/>
  <c r="L197" i="10" s="1"/>
  <c r="J198" i="10" s="1"/>
  <c r="M83" i="10"/>
  <c r="C84" i="10"/>
  <c r="E84" i="7"/>
  <c r="H84" i="7"/>
  <c r="D84" i="7"/>
  <c r="M83" i="4"/>
  <c r="C84" i="4"/>
  <c r="K198" i="10" l="1"/>
  <c r="L198" i="10" s="1"/>
  <c r="J199" i="10" s="1"/>
  <c r="K198" i="7"/>
  <c r="L198" i="7" s="1"/>
  <c r="J199" i="7" s="1"/>
  <c r="K198" i="4"/>
  <c r="L198" i="4" s="1"/>
  <c r="J199" i="4" s="1"/>
  <c r="H84" i="4"/>
  <c r="E84" i="4"/>
  <c r="D84" i="4"/>
  <c r="F84" i="7"/>
  <c r="G84" i="7"/>
  <c r="H84" i="10"/>
  <c r="E84" i="10"/>
  <c r="D84" i="10"/>
  <c r="K199" i="7" l="1"/>
  <c r="L199" i="7" s="1"/>
  <c r="J200" i="7" s="1"/>
  <c r="K199" i="10"/>
  <c r="L199" i="10" s="1"/>
  <c r="J200" i="10" s="1"/>
  <c r="M84" i="7"/>
  <c r="C85" i="7"/>
  <c r="F84" i="4"/>
  <c r="G84" i="4"/>
  <c r="F84" i="10"/>
  <c r="G84" i="10"/>
  <c r="K199" i="4"/>
  <c r="L199" i="4" s="1"/>
  <c r="J200" i="4" s="1"/>
  <c r="K200" i="4" l="1"/>
  <c r="L200" i="4" s="1"/>
  <c r="J201" i="4" s="1"/>
  <c r="K200" i="10"/>
  <c r="L200" i="10" s="1"/>
  <c r="J201" i="10" s="1"/>
  <c r="K200" i="7"/>
  <c r="L200" i="7" s="1"/>
  <c r="J201" i="7" s="1"/>
  <c r="M84" i="10"/>
  <c r="C85" i="10"/>
  <c r="M84" i="4"/>
  <c r="C85" i="4"/>
  <c r="H85" i="7"/>
  <c r="E85" i="7"/>
  <c r="D85" i="7"/>
  <c r="K201" i="10" l="1"/>
  <c r="L201" i="10"/>
  <c r="J202" i="10" s="1"/>
  <c r="K201" i="4"/>
  <c r="L201" i="4" s="1"/>
  <c r="J202" i="4" s="1"/>
  <c r="E85" i="10"/>
  <c r="H85" i="10"/>
  <c r="D85" i="10"/>
  <c r="K201" i="7"/>
  <c r="L201" i="7" s="1"/>
  <c r="J202" i="7" s="1"/>
  <c r="F85" i="7"/>
  <c r="G85" i="7"/>
  <c r="H85" i="4"/>
  <c r="E85" i="4"/>
  <c r="D85" i="4"/>
  <c r="K202" i="7" l="1"/>
  <c r="L202" i="7" s="1"/>
  <c r="J203" i="7" s="1"/>
  <c r="K202" i="4"/>
  <c r="L202" i="4" s="1"/>
  <c r="J203" i="4" s="1"/>
  <c r="F85" i="4"/>
  <c r="G85" i="4"/>
  <c r="M85" i="7"/>
  <c r="C86" i="7"/>
  <c r="F85" i="10"/>
  <c r="G85" i="10"/>
  <c r="K202" i="10"/>
  <c r="L202" i="10" s="1"/>
  <c r="J203" i="10" s="1"/>
  <c r="K203" i="10" l="1"/>
  <c r="L203" i="10" s="1"/>
  <c r="J204" i="10" s="1"/>
  <c r="K203" i="4"/>
  <c r="L203" i="4" s="1"/>
  <c r="J204" i="4" s="1"/>
  <c r="K203" i="7"/>
  <c r="L203" i="7" s="1"/>
  <c r="J204" i="7" s="1"/>
  <c r="M85" i="4"/>
  <c r="C86" i="4"/>
  <c r="M85" i="10"/>
  <c r="C86" i="10"/>
  <c r="H86" i="7"/>
  <c r="E86" i="7"/>
  <c r="D86" i="7"/>
  <c r="K204" i="4" l="1"/>
  <c r="L204" i="4" s="1"/>
  <c r="J205" i="4" s="1"/>
  <c r="F86" i="7"/>
  <c r="G86" i="7"/>
  <c r="H86" i="4"/>
  <c r="E86" i="4"/>
  <c r="D86" i="4"/>
  <c r="H86" i="10"/>
  <c r="E86" i="10"/>
  <c r="D86" i="10"/>
  <c r="K204" i="7"/>
  <c r="L204" i="7" s="1"/>
  <c r="J205" i="7" s="1"/>
  <c r="K204" i="10"/>
  <c r="L204" i="10" s="1"/>
  <c r="J205" i="10" s="1"/>
  <c r="K205" i="10" l="1"/>
  <c r="L205" i="10" s="1"/>
  <c r="J206" i="10" s="1"/>
  <c r="K205" i="7"/>
  <c r="L205" i="7" s="1"/>
  <c r="J206" i="7" s="1"/>
  <c r="K205" i="4"/>
  <c r="L205" i="4" s="1"/>
  <c r="J206" i="4" s="1"/>
  <c r="F86" i="4"/>
  <c r="G86" i="4"/>
  <c r="M86" i="7"/>
  <c r="C87" i="7"/>
  <c r="F86" i="10"/>
  <c r="G86" i="10"/>
  <c r="K206" i="4" l="1"/>
  <c r="L206" i="4" s="1"/>
  <c r="J207" i="4" s="1"/>
  <c r="K206" i="7"/>
  <c r="L206" i="7" s="1"/>
  <c r="J207" i="7" s="1"/>
  <c r="K206" i="10"/>
  <c r="L206" i="10" s="1"/>
  <c r="J207" i="10" s="1"/>
  <c r="H87" i="7"/>
  <c r="E87" i="7"/>
  <c r="D87" i="7"/>
  <c r="M86" i="4"/>
  <c r="C87" i="4"/>
  <c r="M86" i="10"/>
  <c r="C87" i="10"/>
  <c r="K207" i="10" l="1"/>
  <c r="L207" i="10" s="1"/>
  <c r="J208" i="10" s="1"/>
  <c r="K207" i="7"/>
  <c r="L207" i="7" s="1"/>
  <c r="J208" i="7" s="1"/>
  <c r="K207" i="4"/>
  <c r="L207" i="4" s="1"/>
  <c r="J208" i="4" s="1"/>
  <c r="H87" i="10"/>
  <c r="E87" i="10"/>
  <c r="D87" i="10"/>
  <c r="F87" i="7"/>
  <c r="G87" i="7"/>
  <c r="H87" i="4"/>
  <c r="E87" i="4"/>
  <c r="D87" i="4"/>
  <c r="K208" i="4" l="1"/>
  <c r="L208" i="4" s="1"/>
  <c r="J209" i="4" s="1"/>
  <c r="K208" i="7"/>
  <c r="L208" i="7" s="1"/>
  <c r="J209" i="7" s="1"/>
  <c r="K208" i="10"/>
  <c r="L208" i="10" s="1"/>
  <c r="J209" i="10" s="1"/>
  <c r="M87" i="7"/>
  <c r="C88" i="7"/>
  <c r="F87" i="4"/>
  <c r="G87" i="4"/>
  <c r="F87" i="10"/>
  <c r="G87" i="10"/>
  <c r="K209" i="10" l="1"/>
  <c r="L209" i="10" s="1"/>
  <c r="J210" i="10" s="1"/>
  <c r="K209" i="7"/>
  <c r="L209" i="7" s="1"/>
  <c r="J210" i="7" s="1"/>
  <c r="K209" i="4"/>
  <c r="L209" i="4" s="1"/>
  <c r="J210" i="4" s="1"/>
  <c r="M87" i="4"/>
  <c r="C88" i="4"/>
  <c r="M87" i="10"/>
  <c r="C88" i="10"/>
  <c r="H88" i="7"/>
  <c r="E88" i="7"/>
  <c r="D88" i="7"/>
  <c r="K210" i="4" l="1"/>
  <c r="L210" i="4" s="1"/>
  <c r="J211" i="4" s="1"/>
  <c r="K210" i="7"/>
  <c r="L210" i="7" s="1"/>
  <c r="J211" i="7" s="1"/>
  <c r="K210" i="10"/>
  <c r="L210" i="10" s="1"/>
  <c r="J211" i="10" s="1"/>
  <c r="H88" i="10"/>
  <c r="E88" i="10"/>
  <c r="D88" i="10"/>
  <c r="H88" i="4"/>
  <c r="E88" i="4"/>
  <c r="D88" i="4"/>
  <c r="F88" i="7"/>
  <c r="G88" i="7"/>
  <c r="K211" i="10" l="1"/>
  <c r="L211" i="10" s="1"/>
  <c r="J212" i="10" s="1"/>
  <c r="K211" i="7"/>
  <c r="L211" i="7" s="1"/>
  <c r="J212" i="7" s="1"/>
  <c r="K211" i="4"/>
  <c r="L211" i="4" s="1"/>
  <c r="J212" i="4" s="1"/>
  <c r="M88" i="7"/>
  <c r="C89" i="7"/>
  <c r="F88" i="4"/>
  <c r="G88" i="4"/>
  <c r="F88" i="10"/>
  <c r="G88" i="10"/>
  <c r="K212" i="4" l="1"/>
  <c r="L212" i="4" s="1"/>
  <c r="J213" i="4" s="1"/>
  <c r="M88" i="4"/>
  <c r="C89" i="4"/>
  <c r="H89" i="7"/>
  <c r="E89" i="7"/>
  <c r="D89" i="7"/>
  <c r="K212" i="7"/>
  <c r="L212" i="7" s="1"/>
  <c r="J213" i="7" s="1"/>
  <c r="M88" i="10"/>
  <c r="C89" i="10"/>
  <c r="K212" i="10"/>
  <c r="L212" i="10" s="1"/>
  <c r="J213" i="10" s="1"/>
  <c r="K213" i="10" l="1"/>
  <c r="L213" i="10" s="1"/>
  <c r="J214" i="10" s="1"/>
  <c r="K213" i="7"/>
  <c r="L213" i="7" s="1"/>
  <c r="J214" i="7" s="1"/>
  <c r="K213" i="4"/>
  <c r="L213" i="4" s="1"/>
  <c r="J214" i="4" s="1"/>
  <c r="H89" i="10"/>
  <c r="E89" i="10"/>
  <c r="D89" i="10"/>
  <c r="F89" i="7"/>
  <c r="G89" i="7"/>
  <c r="H89" i="4"/>
  <c r="E89" i="4"/>
  <c r="D89" i="4"/>
  <c r="K214" i="4" l="1"/>
  <c r="L214" i="4"/>
  <c r="J215" i="4" s="1"/>
  <c r="K214" i="7"/>
  <c r="L214" i="7" s="1"/>
  <c r="J215" i="7" s="1"/>
  <c r="K214" i="10"/>
  <c r="L214" i="10" s="1"/>
  <c r="J215" i="10" s="1"/>
  <c r="F89" i="4"/>
  <c r="G89" i="4"/>
  <c r="F89" i="10"/>
  <c r="G89" i="10"/>
  <c r="M89" i="7"/>
  <c r="C90" i="7"/>
  <c r="K215" i="10" l="1"/>
  <c r="L215" i="10" s="1"/>
  <c r="J216" i="10" s="1"/>
  <c r="K215" i="7"/>
  <c r="L215" i="7" s="1"/>
  <c r="J216" i="7" s="1"/>
  <c r="H90" i="7"/>
  <c r="E90" i="7"/>
  <c r="D90" i="7"/>
  <c r="M89" i="4"/>
  <c r="C90" i="4"/>
  <c r="M89" i="10"/>
  <c r="C90" i="10"/>
  <c r="K215" i="4"/>
  <c r="L215" i="4" s="1"/>
  <c r="J216" i="4" s="1"/>
  <c r="K216" i="4" l="1"/>
  <c r="L216" i="4" s="1"/>
  <c r="J217" i="4" s="1"/>
  <c r="K216" i="7"/>
  <c r="L216" i="7" s="1"/>
  <c r="J217" i="7" s="1"/>
  <c r="K216" i="10"/>
  <c r="L216" i="10" s="1"/>
  <c r="J217" i="10" s="1"/>
  <c r="H90" i="4"/>
  <c r="E90" i="4"/>
  <c r="D90" i="4"/>
  <c r="F90" i="7"/>
  <c r="G90" i="7"/>
  <c r="H90" i="10"/>
  <c r="E90" i="10"/>
  <c r="D90" i="10"/>
  <c r="M90" i="7" l="1"/>
  <c r="C91" i="7"/>
  <c r="K217" i="7"/>
  <c r="L217" i="7" s="1"/>
  <c r="J218" i="7" s="1"/>
  <c r="F90" i="10"/>
  <c r="G90" i="10"/>
  <c r="F90" i="4"/>
  <c r="G90" i="4"/>
  <c r="K217" i="10"/>
  <c r="L217" i="10" s="1"/>
  <c r="J218" i="10" s="1"/>
  <c r="K217" i="4"/>
  <c r="L217" i="4" s="1"/>
  <c r="J218" i="4" s="1"/>
  <c r="K218" i="4" l="1"/>
  <c r="L218" i="4" s="1"/>
  <c r="J219" i="4" s="1"/>
  <c r="K218" i="7"/>
  <c r="L218" i="7" s="1"/>
  <c r="J219" i="7" s="1"/>
  <c r="M90" i="4"/>
  <c r="C91" i="4"/>
  <c r="K218" i="10"/>
  <c r="L218" i="10" s="1"/>
  <c r="J219" i="10" s="1"/>
  <c r="M90" i="10"/>
  <c r="C91" i="10"/>
  <c r="H91" i="7"/>
  <c r="E91" i="7"/>
  <c r="D91" i="7"/>
  <c r="K219" i="10" l="1"/>
  <c r="L219" i="10"/>
  <c r="J220" i="10" s="1"/>
  <c r="K219" i="7"/>
  <c r="L219" i="7" s="1"/>
  <c r="J220" i="7" s="1"/>
  <c r="K219" i="4"/>
  <c r="L219" i="4" s="1"/>
  <c r="J220" i="4" s="1"/>
  <c r="H91" i="10"/>
  <c r="E91" i="10"/>
  <c r="D91" i="10"/>
  <c r="F91" i="7"/>
  <c r="G91" i="7"/>
  <c r="H91" i="4"/>
  <c r="E91" i="4"/>
  <c r="D91" i="4"/>
  <c r="K220" i="4" l="1"/>
  <c r="L220" i="4"/>
  <c r="J221" i="4" s="1"/>
  <c r="K220" i="7"/>
  <c r="L220" i="7" s="1"/>
  <c r="J221" i="7" s="1"/>
  <c r="F91" i="4"/>
  <c r="G91" i="4"/>
  <c r="M91" i="7"/>
  <c r="C92" i="7"/>
  <c r="F91" i="10"/>
  <c r="G91" i="10"/>
  <c r="K220" i="10"/>
  <c r="L220" i="10" s="1"/>
  <c r="J221" i="10" s="1"/>
  <c r="K221" i="10" l="1"/>
  <c r="L221" i="10" s="1"/>
  <c r="J222" i="10" s="1"/>
  <c r="K221" i="7"/>
  <c r="L221" i="7" s="1"/>
  <c r="J222" i="7" s="1"/>
  <c r="M91" i="10"/>
  <c r="C92" i="10"/>
  <c r="E92" i="7"/>
  <c r="H92" i="7"/>
  <c r="D92" i="7"/>
  <c r="M91" i="4"/>
  <c r="C92" i="4"/>
  <c r="K221" i="4"/>
  <c r="L221" i="4" s="1"/>
  <c r="J222" i="4" s="1"/>
  <c r="K222" i="4" l="1"/>
  <c r="L222" i="4" s="1"/>
  <c r="J223" i="4" s="1"/>
  <c r="K222" i="7"/>
  <c r="L222" i="7" s="1"/>
  <c r="J223" i="7" s="1"/>
  <c r="K222" i="10"/>
  <c r="L222" i="10" s="1"/>
  <c r="J223" i="10" s="1"/>
  <c r="F92" i="7"/>
  <c r="G92" i="7"/>
  <c r="H92" i="4"/>
  <c r="E92" i="4"/>
  <c r="D92" i="4"/>
  <c r="H92" i="10"/>
  <c r="E92" i="10"/>
  <c r="D92" i="10"/>
  <c r="K223" i="10" l="1"/>
  <c r="L223" i="10" s="1"/>
  <c r="J224" i="10" s="1"/>
  <c r="K223" i="7"/>
  <c r="L223" i="7" s="1"/>
  <c r="J224" i="7" s="1"/>
  <c r="K223" i="4"/>
  <c r="L223" i="4" s="1"/>
  <c r="J224" i="4" s="1"/>
  <c r="M92" i="7"/>
  <c r="C93" i="7"/>
  <c r="F92" i="10"/>
  <c r="G92" i="10"/>
  <c r="F92" i="4"/>
  <c r="G92" i="4"/>
  <c r="K224" i="7" l="1"/>
  <c r="L224" i="7" s="1"/>
  <c r="J225" i="7" s="1"/>
  <c r="K224" i="10"/>
  <c r="L224" i="10"/>
  <c r="J225" i="10" s="1"/>
  <c r="M92" i="4"/>
  <c r="C93" i="4"/>
  <c r="M92" i="10"/>
  <c r="C93" i="10"/>
  <c r="H93" i="7"/>
  <c r="E93" i="7"/>
  <c r="D93" i="7"/>
  <c r="K224" i="4"/>
  <c r="L224" i="4" s="1"/>
  <c r="J225" i="4" s="1"/>
  <c r="K225" i="4" l="1"/>
  <c r="L225" i="4" s="1"/>
  <c r="J226" i="4" s="1"/>
  <c r="K225" i="7"/>
  <c r="L225" i="7" s="1"/>
  <c r="J226" i="7" s="1"/>
  <c r="F93" i="7"/>
  <c r="G93" i="7"/>
  <c r="H93" i="10"/>
  <c r="E93" i="10"/>
  <c r="D93" i="10"/>
  <c r="K225" i="10"/>
  <c r="L225" i="10" s="1"/>
  <c r="J226" i="10" s="1"/>
  <c r="H93" i="4"/>
  <c r="E93" i="4"/>
  <c r="D93" i="4"/>
  <c r="K226" i="10" l="1"/>
  <c r="L226" i="10" s="1"/>
  <c r="J227" i="10" s="1"/>
  <c r="K226" i="4"/>
  <c r="L226" i="4" s="1"/>
  <c r="J227" i="4" s="1"/>
  <c r="F93" i="4"/>
  <c r="G93" i="4"/>
  <c r="F93" i="10"/>
  <c r="G93" i="10"/>
  <c r="M93" i="7"/>
  <c r="C94" i="7"/>
  <c r="K226" i="7"/>
  <c r="L226" i="7" s="1"/>
  <c r="J227" i="7" s="1"/>
  <c r="K227" i="7" l="1"/>
  <c r="L227" i="7" s="1"/>
  <c r="J228" i="7" s="1"/>
  <c r="K227" i="4"/>
  <c r="L227" i="4" s="1"/>
  <c r="J228" i="4" s="1"/>
  <c r="M93" i="10"/>
  <c r="C94" i="10"/>
  <c r="M93" i="4"/>
  <c r="C94" i="4"/>
  <c r="H94" i="7"/>
  <c r="E94" i="7"/>
  <c r="D94" i="7"/>
  <c r="K227" i="10"/>
  <c r="L227" i="10" s="1"/>
  <c r="J228" i="10" s="1"/>
  <c r="K228" i="10" l="1"/>
  <c r="L228" i="10" s="1"/>
  <c r="J229" i="10" s="1"/>
  <c r="K228" i="4"/>
  <c r="L228" i="4" s="1"/>
  <c r="J229" i="4" s="1"/>
  <c r="K228" i="7"/>
  <c r="L228" i="7" s="1"/>
  <c r="J229" i="7" s="1"/>
  <c r="F94" i="7"/>
  <c r="G94" i="7"/>
  <c r="E94" i="4"/>
  <c r="H94" i="4"/>
  <c r="D94" i="4"/>
  <c r="H94" i="10"/>
  <c r="E94" i="10"/>
  <c r="D94" i="10"/>
  <c r="K229" i="7" l="1"/>
  <c r="L229" i="7" s="1"/>
  <c r="J230" i="7" s="1"/>
  <c r="K229" i="4"/>
  <c r="L229" i="4" s="1"/>
  <c r="J230" i="4" s="1"/>
  <c r="K229" i="10"/>
  <c r="L229" i="10" s="1"/>
  <c r="J230" i="10" s="1"/>
  <c r="F94" i="10"/>
  <c r="G94" i="10"/>
  <c r="F94" i="4"/>
  <c r="G94" i="4"/>
  <c r="M94" i="7"/>
  <c r="C95" i="7"/>
  <c r="K230" i="10" l="1"/>
  <c r="L230" i="10" s="1"/>
  <c r="J231" i="10" s="1"/>
  <c r="K230" i="4"/>
  <c r="L230" i="4"/>
  <c r="J231" i="4" s="1"/>
  <c r="K230" i="7"/>
  <c r="L230" i="7" s="1"/>
  <c r="J231" i="7" s="1"/>
  <c r="H95" i="7"/>
  <c r="E95" i="7"/>
  <c r="D95" i="7"/>
  <c r="M94" i="10"/>
  <c r="C95" i="10"/>
  <c r="M94" i="4"/>
  <c r="C95" i="4"/>
  <c r="K231" i="7" l="1"/>
  <c r="L231" i="7" s="1"/>
  <c r="J232" i="7" s="1"/>
  <c r="K231" i="10"/>
  <c r="L231" i="10" s="1"/>
  <c r="J232" i="10" s="1"/>
  <c r="K231" i="4"/>
  <c r="L231" i="4" s="1"/>
  <c r="J232" i="4" s="1"/>
  <c r="H95" i="4"/>
  <c r="E95" i="4"/>
  <c r="D95" i="4"/>
  <c r="E95" i="10"/>
  <c r="H95" i="10"/>
  <c r="D95" i="10"/>
  <c r="F95" i="7"/>
  <c r="G95" i="7"/>
  <c r="K232" i="4" l="1"/>
  <c r="L232" i="4" s="1"/>
  <c r="J233" i="4" s="1"/>
  <c r="K232" i="10"/>
  <c r="L232" i="10" s="1"/>
  <c r="J233" i="10" s="1"/>
  <c r="K232" i="7"/>
  <c r="L232" i="7" s="1"/>
  <c r="J233" i="7" s="1"/>
  <c r="M95" i="7"/>
  <c r="C96" i="7"/>
  <c r="F95" i="4"/>
  <c r="G95" i="4"/>
  <c r="F95" i="10"/>
  <c r="G95" i="10"/>
  <c r="K233" i="10" l="1"/>
  <c r="L233" i="10"/>
  <c r="J234" i="10" s="1"/>
  <c r="K233" i="4"/>
  <c r="L233" i="4" s="1"/>
  <c r="J234" i="4" s="1"/>
  <c r="M95" i="4"/>
  <c r="C96" i="4"/>
  <c r="E96" i="7"/>
  <c r="H96" i="7"/>
  <c r="D96" i="7"/>
  <c r="M95" i="10"/>
  <c r="C96" i="10"/>
  <c r="K233" i="7"/>
  <c r="L233" i="7" s="1"/>
  <c r="J234" i="7" s="1"/>
  <c r="K234" i="7" l="1"/>
  <c r="L234" i="7" s="1"/>
  <c r="J235" i="7" s="1"/>
  <c r="K234" i="4"/>
  <c r="L234" i="4" s="1"/>
  <c r="J235" i="4" s="1"/>
  <c r="F96" i="7"/>
  <c r="G96" i="7"/>
  <c r="H96" i="4"/>
  <c r="E96" i="4"/>
  <c r="D96" i="4"/>
  <c r="K234" i="10"/>
  <c r="L234" i="10" s="1"/>
  <c r="J235" i="10" s="1"/>
  <c r="H96" i="10"/>
  <c r="E96" i="10"/>
  <c r="D96" i="10"/>
  <c r="K235" i="10" l="1"/>
  <c r="L235" i="10" s="1"/>
  <c r="J236" i="10" s="1"/>
  <c r="K235" i="4"/>
  <c r="L235" i="4" s="1"/>
  <c r="J236" i="4" s="1"/>
  <c r="K235" i="7"/>
  <c r="L235" i="7" s="1"/>
  <c r="J236" i="7" s="1"/>
  <c r="F96" i="4"/>
  <c r="G96" i="4"/>
  <c r="M96" i="7"/>
  <c r="C97" i="7"/>
  <c r="F96" i="10"/>
  <c r="G96" i="10"/>
  <c r="K236" i="7" l="1"/>
  <c r="L236" i="7" s="1"/>
  <c r="J237" i="7" s="1"/>
  <c r="K236" i="4"/>
  <c r="L236" i="4" s="1"/>
  <c r="J237" i="4" s="1"/>
  <c r="K236" i="10"/>
  <c r="L236" i="10" s="1"/>
  <c r="J237" i="10" s="1"/>
  <c r="M96" i="4"/>
  <c r="C97" i="4"/>
  <c r="M96" i="10"/>
  <c r="C97" i="10"/>
  <c r="E97" i="7"/>
  <c r="H97" i="7"/>
  <c r="D97" i="7"/>
  <c r="K237" i="10" l="1"/>
  <c r="L237" i="10" s="1"/>
  <c r="J238" i="10" s="1"/>
  <c r="K237" i="4"/>
  <c r="L237" i="4" s="1"/>
  <c r="J238" i="4" s="1"/>
  <c r="K237" i="7"/>
  <c r="L237" i="7" s="1"/>
  <c r="J238" i="7" s="1"/>
  <c r="F97" i="7"/>
  <c r="G97" i="7"/>
  <c r="H97" i="10"/>
  <c r="E97" i="10"/>
  <c r="D97" i="10"/>
  <c r="H97" i="4"/>
  <c r="E97" i="4"/>
  <c r="D97" i="4"/>
  <c r="K238" i="7" l="1"/>
  <c r="L238" i="7" s="1"/>
  <c r="J239" i="7" s="1"/>
  <c r="K238" i="4"/>
  <c r="L238" i="4" s="1"/>
  <c r="J239" i="4" s="1"/>
  <c r="K238" i="10"/>
  <c r="L238" i="10" s="1"/>
  <c r="J239" i="10" s="1"/>
  <c r="F97" i="4"/>
  <c r="G97" i="4"/>
  <c r="F97" i="10"/>
  <c r="G97" i="10"/>
  <c r="M97" i="7"/>
  <c r="C98" i="7"/>
  <c r="K239" i="10" l="1"/>
  <c r="L239" i="10" s="1"/>
  <c r="J240" i="10" s="1"/>
  <c r="K239" i="4"/>
  <c r="L239" i="4" s="1"/>
  <c r="J240" i="4" s="1"/>
  <c r="K239" i="7"/>
  <c r="L239" i="7" s="1"/>
  <c r="J240" i="7" s="1"/>
  <c r="M97" i="4"/>
  <c r="C98" i="4"/>
  <c r="E98" i="7"/>
  <c r="H98" i="7"/>
  <c r="D98" i="7"/>
  <c r="M97" i="10"/>
  <c r="C98" i="10"/>
  <c r="K240" i="7" l="1"/>
  <c r="L240" i="7" s="1"/>
  <c r="J241" i="7" s="1"/>
  <c r="K240" i="4"/>
  <c r="L240" i="4" s="1"/>
  <c r="J241" i="4" s="1"/>
  <c r="K240" i="10"/>
  <c r="L240" i="10" s="1"/>
  <c r="J241" i="10" s="1"/>
  <c r="E98" i="4"/>
  <c r="H98" i="4"/>
  <c r="D98" i="4"/>
  <c r="H98" i="10"/>
  <c r="E98" i="10"/>
  <c r="D98" i="10"/>
  <c r="F98" i="7"/>
  <c r="G98" i="7"/>
  <c r="K241" i="10" l="1"/>
  <c r="L241" i="10" s="1"/>
  <c r="J242" i="10" s="1"/>
  <c r="K241" i="4"/>
  <c r="L241" i="4" s="1"/>
  <c r="J242" i="4" s="1"/>
  <c r="K241" i="7"/>
  <c r="L241" i="7" s="1"/>
  <c r="J242" i="7" s="1"/>
  <c r="M98" i="7"/>
  <c r="C99" i="7"/>
  <c r="F98" i="10"/>
  <c r="G98" i="10"/>
  <c r="F98" i="4"/>
  <c r="G98" i="4"/>
  <c r="K242" i="4" l="1"/>
  <c r="L242" i="4" s="1"/>
  <c r="J243" i="4" s="1"/>
  <c r="K242" i="10"/>
  <c r="L242" i="10" s="1"/>
  <c r="J243" i="10" s="1"/>
  <c r="M98" i="4"/>
  <c r="C99" i="4"/>
  <c r="M98" i="10"/>
  <c r="C99" i="10"/>
  <c r="H99" i="7"/>
  <c r="E99" i="7"/>
  <c r="D99" i="7"/>
  <c r="K242" i="7"/>
  <c r="L242" i="7" s="1"/>
  <c r="J243" i="7" s="1"/>
  <c r="K243" i="7" l="1"/>
  <c r="L243" i="7" s="1"/>
  <c r="J244" i="7" s="1"/>
  <c r="K243" i="4"/>
  <c r="L243" i="4" s="1"/>
  <c r="J244" i="4" s="1"/>
  <c r="F99" i="7"/>
  <c r="G99" i="7"/>
  <c r="H99" i="10"/>
  <c r="E99" i="10"/>
  <c r="D99" i="10"/>
  <c r="K243" i="10"/>
  <c r="L243" i="10" s="1"/>
  <c r="J244" i="10" s="1"/>
  <c r="E99" i="4"/>
  <c r="H99" i="4"/>
  <c r="D99" i="4"/>
  <c r="K244" i="10" l="1"/>
  <c r="L244" i="10" s="1"/>
  <c r="J245" i="10" s="1"/>
  <c r="K244" i="4"/>
  <c r="L244" i="4" s="1"/>
  <c r="J245" i="4" s="1"/>
  <c r="K244" i="7"/>
  <c r="L244" i="7" s="1"/>
  <c r="J245" i="7" s="1"/>
  <c r="F99" i="4"/>
  <c r="G99" i="4"/>
  <c r="F99" i="10"/>
  <c r="G99" i="10"/>
  <c r="M99" i="7"/>
  <c r="C100" i="7"/>
  <c r="K245" i="4" l="1"/>
  <c r="L245" i="4" s="1"/>
  <c r="J246" i="4" s="1"/>
  <c r="K245" i="10"/>
  <c r="L245" i="10" s="1"/>
  <c r="J246" i="10" s="1"/>
  <c r="M99" i="10"/>
  <c r="C100" i="10"/>
  <c r="E100" i="7"/>
  <c r="H100" i="7"/>
  <c r="D100" i="7"/>
  <c r="M99" i="4"/>
  <c r="C100" i="4"/>
  <c r="K245" i="7"/>
  <c r="L245" i="7" s="1"/>
  <c r="J246" i="7" s="1"/>
  <c r="K246" i="7" l="1"/>
  <c r="L246" i="7" s="1"/>
  <c r="J247" i="7" s="1"/>
  <c r="K246" i="10"/>
  <c r="L246" i="10" s="1"/>
  <c r="J247" i="10" s="1"/>
  <c r="K246" i="4"/>
  <c r="L246" i="4"/>
  <c r="J247" i="4" s="1"/>
  <c r="H100" i="4"/>
  <c r="E100" i="4"/>
  <c r="D100" i="4"/>
  <c r="F100" i="7"/>
  <c r="G100" i="7"/>
  <c r="E100" i="10"/>
  <c r="H100" i="10"/>
  <c r="D100" i="10"/>
  <c r="K247" i="7" l="1"/>
  <c r="L247" i="7" s="1"/>
  <c r="J248" i="7" s="1"/>
  <c r="K247" i="10"/>
  <c r="L247" i="10" s="1"/>
  <c r="J248" i="10" s="1"/>
  <c r="F100" i="10"/>
  <c r="G100" i="10"/>
  <c r="M100" i="7"/>
  <c r="C101" i="7"/>
  <c r="F100" i="4"/>
  <c r="G100" i="4"/>
  <c r="K247" i="4"/>
  <c r="L247" i="4" s="1"/>
  <c r="J248" i="4" s="1"/>
  <c r="K248" i="4" l="1"/>
  <c r="L248" i="4" s="1"/>
  <c r="J249" i="4" s="1"/>
  <c r="K248" i="7"/>
  <c r="L248" i="7" s="1"/>
  <c r="J249" i="7" s="1"/>
  <c r="M100" i="10"/>
  <c r="C101" i="10"/>
  <c r="K248" i="10"/>
  <c r="L248" i="10" s="1"/>
  <c r="J249" i="10" s="1"/>
  <c r="M100" i="4"/>
  <c r="C101" i="4"/>
  <c r="H101" i="7"/>
  <c r="E101" i="7"/>
  <c r="D101" i="7"/>
  <c r="K249" i="10" l="1"/>
  <c r="L249" i="10" s="1"/>
  <c r="J250" i="10" s="1"/>
  <c r="K249" i="4"/>
  <c r="L249" i="4" s="1"/>
  <c r="J250" i="4" s="1"/>
  <c r="K249" i="7"/>
  <c r="L249" i="7" s="1"/>
  <c r="J250" i="7" s="1"/>
  <c r="F101" i="7"/>
  <c r="G101" i="7"/>
  <c r="H101" i="4"/>
  <c r="E101" i="4"/>
  <c r="D101" i="4"/>
  <c r="H101" i="10"/>
  <c r="E101" i="10"/>
  <c r="D101" i="10"/>
  <c r="K250" i="7" l="1"/>
  <c r="L250" i="7" s="1"/>
  <c r="J251" i="7" s="1"/>
  <c r="K250" i="4"/>
  <c r="L250" i="4" s="1"/>
  <c r="J251" i="4" s="1"/>
  <c r="K250" i="10"/>
  <c r="L250" i="10" s="1"/>
  <c r="J251" i="10" s="1"/>
  <c r="M101" i="7"/>
  <c r="C102" i="7"/>
  <c r="F101" i="10"/>
  <c r="G101" i="10"/>
  <c r="F101" i="4"/>
  <c r="G101" i="4"/>
  <c r="K251" i="10" l="1"/>
  <c r="L251" i="10" s="1"/>
  <c r="J252" i="10" s="1"/>
  <c r="K251" i="4"/>
  <c r="L251" i="4" s="1"/>
  <c r="J252" i="4" s="1"/>
  <c r="K251" i="7"/>
  <c r="L251" i="7" s="1"/>
  <c r="J252" i="7" s="1"/>
  <c r="M101" i="10"/>
  <c r="C102" i="10"/>
  <c r="E102" i="7"/>
  <c r="H102" i="7"/>
  <c r="D102" i="7"/>
  <c r="M101" i="4"/>
  <c r="C102" i="4"/>
  <c r="K252" i="7" l="1"/>
  <c r="L252" i="7" s="1"/>
  <c r="J253" i="7" s="1"/>
  <c r="K252" i="4"/>
  <c r="L252" i="4" s="1"/>
  <c r="J253" i="4" s="1"/>
  <c r="K252" i="10"/>
  <c r="L252" i="10" s="1"/>
  <c r="J253" i="10" s="1"/>
  <c r="H102" i="10"/>
  <c r="E102" i="10"/>
  <c r="D102" i="10"/>
  <c r="H102" i="4"/>
  <c r="E102" i="4"/>
  <c r="D102" i="4"/>
  <c r="F102" i="7"/>
  <c r="G102" i="7"/>
  <c r="K253" i="10" l="1"/>
  <c r="L253" i="10"/>
  <c r="J254" i="10" s="1"/>
  <c r="K253" i="4"/>
  <c r="L253" i="4" s="1"/>
  <c r="J254" i="4" s="1"/>
  <c r="K253" i="7"/>
  <c r="L253" i="7" s="1"/>
  <c r="J254" i="7" s="1"/>
  <c r="M102" i="7"/>
  <c r="C103" i="7"/>
  <c r="F102" i="4"/>
  <c r="G102" i="4"/>
  <c r="F102" i="10"/>
  <c r="G102" i="10"/>
  <c r="K254" i="7" l="1"/>
  <c r="L254" i="7" s="1"/>
  <c r="J255" i="7" s="1"/>
  <c r="K254" i="4"/>
  <c r="L254" i="4" s="1"/>
  <c r="J255" i="4" s="1"/>
  <c r="M102" i="4"/>
  <c r="C103" i="4"/>
  <c r="M102" i="10"/>
  <c r="C103" i="10"/>
  <c r="H103" i="7"/>
  <c r="E103" i="7"/>
  <c r="D103" i="7"/>
  <c r="K254" i="10"/>
  <c r="L254" i="10" s="1"/>
  <c r="J255" i="10" s="1"/>
  <c r="K255" i="10" l="1"/>
  <c r="L255" i="10" s="1"/>
  <c r="J256" i="10" s="1"/>
  <c r="K255" i="4"/>
  <c r="L255" i="4" s="1"/>
  <c r="J256" i="4" s="1"/>
  <c r="K255" i="7"/>
  <c r="L255" i="7" s="1"/>
  <c r="J256" i="7" s="1"/>
  <c r="E103" i="10"/>
  <c r="H103" i="10"/>
  <c r="D103" i="10"/>
  <c r="F103" i="7"/>
  <c r="G103" i="7"/>
  <c r="H103" i="4"/>
  <c r="E103" i="4"/>
  <c r="D103" i="4"/>
  <c r="K256" i="7" l="1"/>
  <c r="L256" i="7" s="1"/>
  <c r="J257" i="7" s="1"/>
  <c r="K256" i="4"/>
  <c r="L256" i="4" s="1"/>
  <c r="J257" i="4" s="1"/>
  <c r="K256" i="10"/>
  <c r="L256" i="10" s="1"/>
  <c r="J257" i="10" s="1"/>
  <c r="F103" i="4"/>
  <c r="G103" i="4"/>
  <c r="F103" i="10"/>
  <c r="G103" i="10"/>
  <c r="M103" i="7"/>
  <c r="C104" i="7"/>
  <c r="K257" i="10" l="1"/>
  <c r="L257" i="10" s="1"/>
  <c r="J258" i="10" s="1"/>
  <c r="K257" i="4"/>
  <c r="L257" i="4" s="1"/>
  <c r="J258" i="4" s="1"/>
  <c r="K257" i="7"/>
  <c r="L257" i="7" s="1"/>
  <c r="J258" i="7" s="1"/>
  <c r="H104" i="7"/>
  <c r="E104" i="7"/>
  <c r="D104" i="7"/>
  <c r="M103" i="4"/>
  <c r="C104" i="4"/>
  <c r="M103" i="10"/>
  <c r="C104" i="10"/>
  <c r="K258" i="4" l="1"/>
  <c r="L258" i="4" s="1"/>
  <c r="J259" i="4" s="1"/>
  <c r="K258" i="10"/>
  <c r="L258" i="10" s="1"/>
  <c r="J259" i="10" s="1"/>
  <c r="H104" i="10"/>
  <c r="E104" i="10"/>
  <c r="D104" i="10"/>
  <c r="E104" i="4"/>
  <c r="H104" i="4"/>
  <c r="D104" i="4"/>
  <c r="F104" i="7"/>
  <c r="G104" i="7"/>
  <c r="K258" i="7"/>
  <c r="L258" i="7" s="1"/>
  <c r="J259" i="7" s="1"/>
  <c r="K259" i="7" l="1"/>
  <c r="L259" i="7" s="1"/>
  <c r="J260" i="7" s="1"/>
  <c r="K259" i="10"/>
  <c r="L259" i="10" s="1"/>
  <c r="J260" i="10" s="1"/>
  <c r="K259" i="4"/>
  <c r="L259" i="4" s="1"/>
  <c r="J260" i="4" s="1"/>
  <c r="M104" i="7"/>
  <c r="C105" i="7"/>
  <c r="F104" i="4"/>
  <c r="G104" i="4"/>
  <c r="F104" i="10"/>
  <c r="G104" i="10"/>
  <c r="K260" i="10" l="1"/>
  <c r="L260" i="10" s="1"/>
  <c r="J261" i="10" s="1"/>
  <c r="K260" i="7"/>
  <c r="L260" i="7" s="1"/>
  <c r="J261" i="7" s="1"/>
  <c r="M104" i="10"/>
  <c r="C105" i="10"/>
  <c r="M104" i="4"/>
  <c r="C105" i="4"/>
  <c r="K260" i="4"/>
  <c r="L260" i="4" s="1"/>
  <c r="J261" i="4" s="1"/>
  <c r="H105" i="7"/>
  <c r="E105" i="7"/>
  <c r="D105" i="7"/>
  <c r="K261" i="4" l="1"/>
  <c r="L261" i="4" s="1"/>
  <c r="J262" i="4" s="1"/>
  <c r="K261" i="7"/>
  <c r="L261" i="7" s="1"/>
  <c r="J262" i="7" s="1"/>
  <c r="K261" i="10"/>
  <c r="L261" i="10" s="1"/>
  <c r="J262" i="10" s="1"/>
  <c r="F105" i="7"/>
  <c r="G105" i="7"/>
  <c r="H105" i="4"/>
  <c r="E105" i="4"/>
  <c r="D105" i="4"/>
  <c r="H105" i="10"/>
  <c r="E105" i="10"/>
  <c r="D105" i="10"/>
  <c r="K262" i="10" l="1"/>
  <c r="L262" i="10" s="1"/>
  <c r="J263" i="10" s="1"/>
  <c r="K262" i="7"/>
  <c r="L262" i="7" s="1"/>
  <c r="J263" i="7" s="1"/>
  <c r="K262" i="4"/>
  <c r="L262" i="4" s="1"/>
  <c r="J263" i="4" s="1"/>
  <c r="F105" i="4"/>
  <c r="G105" i="4"/>
  <c r="M105" i="7"/>
  <c r="C106" i="7"/>
  <c r="F105" i="10"/>
  <c r="G105" i="10"/>
  <c r="K263" i="7" l="1"/>
  <c r="L263" i="7" s="1"/>
  <c r="J264" i="7" s="1"/>
  <c r="K263" i="10"/>
  <c r="L263" i="10" s="1"/>
  <c r="J264" i="10" s="1"/>
  <c r="M105" i="4"/>
  <c r="C106" i="4"/>
  <c r="E106" i="7"/>
  <c r="H106" i="7"/>
  <c r="D106" i="7"/>
  <c r="M105" i="10"/>
  <c r="C106" i="10"/>
  <c r="K263" i="4"/>
  <c r="L263" i="4" s="1"/>
  <c r="J264" i="4" s="1"/>
  <c r="K264" i="10" l="1"/>
  <c r="L264" i="10" s="1"/>
  <c r="J265" i="10" s="1"/>
  <c r="K264" i="4"/>
  <c r="L264" i="4" s="1"/>
  <c r="J265" i="4" s="1"/>
  <c r="K264" i="7"/>
  <c r="L264" i="7" s="1"/>
  <c r="J265" i="7" s="1"/>
  <c r="H106" i="4"/>
  <c r="E106" i="4"/>
  <c r="D106" i="4"/>
  <c r="F106" i="7"/>
  <c r="G106" i="7"/>
  <c r="H106" i="10"/>
  <c r="E106" i="10"/>
  <c r="D106" i="10"/>
  <c r="K265" i="4" l="1"/>
  <c r="L265" i="4" s="1"/>
  <c r="J266" i="4" s="1"/>
  <c r="K265" i="10"/>
  <c r="L265" i="10"/>
  <c r="J266" i="10" s="1"/>
  <c r="F106" i="4"/>
  <c r="G106" i="4"/>
  <c r="F106" i="10"/>
  <c r="G106" i="10"/>
  <c r="M106" i="7"/>
  <c r="C107" i="7"/>
  <c r="K265" i="7"/>
  <c r="L265" i="7" s="1"/>
  <c r="J266" i="7" s="1"/>
  <c r="K266" i="7" l="1"/>
  <c r="L266" i="7" s="1"/>
  <c r="J267" i="7" s="1"/>
  <c r="K266" i="4"/>
  <c r="L266" i="4" s="1"/>
  <c r="J267" i="4" s="1"/>
  <c r="M106" i="4"/>
  <c r="C107" i="4"/>
  <c r="K266" i="10"/>
  <c r="L266" i="10" s="1"/>
  <c r="J267" i="10" s="1"/>
  <c r="H107" i="7"/>
  <c r="E107" i="7"/>
  <c r="D107" i="7"/>
  <c r="M106" i="10"/>
  <c r="C107" i="10"/>
  <c r="K267" i="10" l="1"/>
  <c r="L267" i="10" s="1"/>
  <c r="J268" i="10" s="1"/>
  <c r="K267" i="4"/>
  <c r="L267" i="4" s="1"/>
  <c r="J268" i="4" s="1"/>
  <c r="K267" i="7"/>
  <c r="L267" i="7" s="1"/>
  <c r="J268" i="7" s="1"/>
  <c r="H107" i="10"/>
  <c r="E107" i="10"/>
  <c r="D107" i="10"/>
  <c r="F107" i="7"/>
  <c r="G107" i="7"/>
  <c r="H107" i="4"/>
  <c r="E107" i="4"/>
  <c r="D107" i="4"/>
  <c r="K268" i="7" l="1"/>
  <c r="L268" i="7" s="1"/>
  <c r="J269" i="7" s="1"/>
  <c r="K268" i="4"/>
  <c r="L268" i="4" s="1"/>
  <c r="J269" i="4" s="1"/>
  <c r="K268" i="10"/>
  <c r="L268" i="10" s="1"/>
  <c r="J269" i="10" s="1"/>
  <c r="F107" i="4"/>
  <c r="G107" i="4"/>
  <c r="F107" i="10"/>
  <c r="G107" i="10"/>
  <c r="M107" i="7"/>
  <c r="C108" i="7"/>
  <c r="K269" i="10" l="1"/>
  <c r="L269" i="10" s="1"/>
  <c r="J270" i="10" s="1"/>
  <c r="K269" i="4"/>
  <c r="L269" i="4" s="1"/>
  <c r="J270" i="4" s="1"/>
  <c r="K269" i="7"/>
  <c r="L269" i="7" s="1"/>
  <c r="J270" i="7" s="1"/>
  <c r="M107" i="10"/>
  <c r="C108" i="10"/>
  <c r="M107" i="4"/>
  <c r="C108" i="4"/>
  <c r="H108" i="7"/>
  <c r="E108" i="7"/>
  <c r="D108" i="7"/>
  <c r="K270" i="7" l="1"/>
  <c r="L270" i="7" s="1"/>
  <c r="J271" i="7" s="1"/>
  <c r="K270" i="4"/>
  <c r="L270" i="4" s="1"/>
  <c r="J271" i="4" s="1"/>
  <c r="F108" i="7"/>
  <c r="G108" i="7"/>
  <c r="H108" i="4"/>
  <c r="E108" i="4"/>
  <c r="D108" i="4"/>
  <c r="K270" i="10"/>
  <c r="L270" i="10" s="1"/>
  <c r="J271" i="10" s="1"/>
  <c r="H108" i="10"/>
  <c r="E108" i="10"/>
  <c r="D108" i="10"/>
  <c r="K271" i="10" l="1"/>
  <c r="L271" i="10" s="1"/>
  <c r="J272" i="10" s="1"/>
  <c r="K271" i="4"/>
  <c r="L271" i="4" s="1"/>
  <c r="J272" i="4" s="1"/>
  <c r="K271" i="7"/>
  <c r="L271" i="7" s="1"/>
  <c r="J272" i="7" s="1"/>
  <c r="F108" i="10"/>
  <c r="G108" i="10"/>
  <c r="F108" i="4"/>
  <c r="G108" i="4"/>
  <c r="M108" i="7"/>
  <c r="C109" i="7"/>
  <c r="K272" i="7" l="1"/>
  <c r="L272" i="7" s="1"/>
  <c r="J273" i="7" s="1"/>
  <c r="K272" i="4"/>
  <c r="L272" i="4" s="1"/>
  <c r="J273" i="4" s="1"/>
  <c r="K272" i="10"/>
  <c r="L272" i="10" s="1"/>
  <c r="J273" i="10" s="1"/>
  <c r="H109" i="7"/>
  <c r="E109" i="7"/>
  <c r="D109" i="7"/>
  <c r="M108" i="10"/>
  <c r="C109" i="10"/>
  <c r="M108" i="4"/>
  <c r="C109" i="4"/>
  <c r="K273" i="4" l="1"/>
  <c r="L273" i="4" s="1"/>
  <c r="J274" i="4" s="1"/>
  <c r="K273" i="10"/>
  <c r="L273" i="10" s="1"/>
  <c r="J274" i="10" s="1"/>
  <c r="K273" i="7"/>
  <c r="L273" i="7" s="1"/>
  <c r="J274" i="7" s="1"/>
  <c r="H109" i="4"/>
  <c r="E109" i="4"/>
  <c r="D109" i="4"/>
  <c r="E109" i="10"/>
  <c r="H109" i="10"/>
  <c r="D109" i="10"/>
  <c r="F109" i="7"/>
  <c r="G109" i="7"/>
  <c r="K274" i="7" l="1"/>
  <c r="L274" i="7" s="1"/>
  <c r="J275" i="7" s="1"/>
  <c r="K274" i="10"/>
  <c r="L274" i="10" s="1"/>
  <c r="J275" i="10" s="1"/>
  <c r="K274" i="4"/>
  <c r="L274" i="4" s="1"/>
  <c r="J275" i="4" s="1"/>
  <c r="F109" i="10"/>
  <c r="G109" i="10"/>
  <c r="F109" i="4"/>
  <c r="G109" i="4"/>
  <c r="M109" i="7"/>
  <c r="C110" i="7"/>
  <c r="K275" i="10" l="1"/>
  <c r="L275" i="10" s="1"/>
  <c r="J276" i="10" s="1"/>
  <c r="K275" i="4"/>
  <c r="L275" i="4" s="1"/>
  <c r="J276" i="4" s="1"/>
  <c r="K275" i="7"/>
  <c r="L275" i="7" s="1"/>
  <c r="J276" i="7" s="1"/>
  <c r="H110" i="7"/>
  <c r="E110" i="7"/>
  <c r="D110" i="7"/>
  <c r="M109" i="4"/>
  <c r="C110" i="4"/>
  <c r="M109" i="10"/>
  <c r="C110" i="10"/>
  <c r="K276" i="4" l="1"/>
  <c r="L276" i="4" s="1"/>
  <c r="J277" i="4" s="1"/>
  <c r="K276" i="7"/>
  <c r="L276" i="7"/>
  <c r="J277" i="7" s="1"/>
  <c r="K276" i="10"/>
  <c r="L276" i="10" s="1"/>
  <c r="J277" i="10" s="1"/>
  <c r="H110" i="10"/>
  <c r="E110" i="10"/>
  <c r="D110" i="10"/>
  <c r="F110" i="7"/>
  <c r="G110" i="7"/>
  <c r="H110" i="4"/>
  <c r="E110" i="4"/>
  <c r="D110" i="4"/>
  <c r="K277" i="10" l="1"/>
  <c r="L277" i="10" s="1"/>
  <c r="J278" i="10" s="1"/>
  <c r="K277" i="4"/>
  <c r="L277" i="4" s="1"/>
  <c r="J278" i="4" s="1"/>
  <c r="F110" i="4"/>
  <c r="G110" i="4"/>
  <c r="F110" i="10"/>
  <c r="G110" i="10"/>
  <c r="M110" i="7"/>
  <c r="C111" i="7"/>
  <c r="K277" i="7"/>
  <c r="L277" i="7" s="1"/>
  <c r="J278" i="7" s="1"/>
  <c r="K278" i="7" l="1"/>
  <c r="L278" i="7" s="1"/>
  <c r="J279" i="7" s="1"/>
  <c r="K278" i="4"/>
  <c r="L278" i="4" s="1"/>
  <c r="J279" i="4" s="1"/>
  <c r="K278" i="10"/>
  <c r="L278" i="10" s="1"/>
  <c r="J279" i="10" s="1"/>
  <c r="M110" i="4"/>
  <c r="C111" i="4"/>
  <c r="H111" i="7"/>
  <c r="E111" i="7"/>
  <c r="D111" i="7"/>
  <c r="M110" i="10"/>
  <c r="C111" i="10"/>
  <c r="K279" i="10" l="1"/>
  <c r="L279" i="10" s="1"/>
  <c r="J280" i="10" s="1"/>
  <c r="K279" i="4"/>
  <c r="L279" i="4" s="1"/>
  <c r="J280" i="4" s="1"/>
  <c r="K279" i="7"/>
  <c r="L279" i="7" s="1"/>
  <c r="J280" i="7" s="1"/>
  <c r="H111" i="10"/>
  <c r="E111" i="10"/>
  <c r="D111" i="10"/>
  <c r="F111" i="7"/>
  <c r="G111" i="7"/>
  <c r="H111" i="4"/>
  <c r="E111" i="4"/>
  <c r="D111" i="4"/>
  <c r="K280" i="7" l="1"/>
  <c r="L280" i="7" s="1"/>
  <c r="J281" i="7" s="1"/>
  <c r="K280" i="4"/>
  <c r="L280" i="4" s="1"/>
  <c r="J281" i="4" s="1"/>
  <c r="K280" i="10"/>
  <c r="L280" i="10" s="1"/>
  <c r="J281" i="10" s="1"/>
  <c r="M111" i="7"/>
  <c r="C112" i="7"/>
  <c r="F111" i="4"/>
  <c r="G111" i="4"/>
  <c r="F111" i="10"/>
  <c r="G111" i="10"/>
  <c r="K281" i="4" l="1"/>
  <c r="L281" i="4" s="1"/>
  <c r="J282" i="4" s="1"/>
  <c r="K281" i="10"/>
  <c r="L281" i="10" s="1"/>
  <c r="J282" i="10" s="1"/>
  <c r="K281" i="7"/>
  <c r="L281" i="7" s="1"/>
  <c r="J282" i="7" s="1"/>
  <c r="H112" i="7"/>
  <c r="E112" i="7"/>
  <c r="D112" i="7"/>
  <c r="M111" i="10"/>
  <c r="C112" i="10"/>
  <c r="M111" i="4"/>
  <c r="C112" i="4"/>
  <c r="K282" i="7" l="1"/>
  <c r="L282" i="7" s="1"/>
  <c r="J283" i="7" s="1"/>
  <c r="K282" i="10"/>
  <c r="L282" i="10" s="1"/>
  <c r="J283" i="10" s="1"/>
  <c r="H112" i="4"/>
  <c r="E112" i="4"/>
  <c r="D112" i="4"/>
  <c r="F112" i="7"/>
  <c r="G112" i="7"/>
  <c r="K282" i="4"/>
  <c r="L282" i="4" s="1"/>
  <c r="J283" i="4" s="1"/>
  <c r="H112" i="10"/>
  <c r="E112" i="10"/>
  <c r="D112" i="10"/>
  <c r="K283" i="10" l="1"/>
  <c r="L283" i="10" s="1"/>
  <c r="J284" i="10" s="1"/>
  <c r="K283" i="7"/>
  <c r="L283" i="7" s="1"/>
  <c r="J284" i="7" s="1"/>
  <c r="K283" i="4"/>
  <c r="L283" i="4" s="1"/>
  <c r="J284" i="4" s="1"/>
  <c r="M112" i="7"/>
  <c r="C113" i="7"/>
  <c r="F112" i="10"/>
  <c r="G112" i="10"/>
  <c r="F112" i="4"/>
  <c r="G112" i="4"/>
  <c r="K284" i="4" l="1"/>
  <c r="L284" i="4" s="1"/>
  <c r="J285" i="4" s="1"/>
  <c r="K284" i="7"/>
  <c r="L284" i="7" s="1"/>
  <c r="J285" i="7" s="1"/>
  <c r="K284" i="10"/>
  <c r="L284" i="10" s="1"/>
  <c r="J285" i="10" s="1"/>
  <c r="M112" i="4"/>
  <c r="C113" i="4"/>
  <c r="M112" i="10"/>
  <c r="C113" i="10"/>
  <c r="H113" i="7"/>
  <c r="E113" i="7"/>
  <c r="D113" i="7"/>
  <c r="K285" i="10" l="1"/>
  <c r="L285" i="10" s="1"/>
  <c r="J286" i="10" s="1"/>
  <c r="K285" i="7"/>
  <c r="L285" i="7"/>
  <c r="J286" i="7" s="1"/>
  <c r="K285" i="4"/>
  <c r="L285" i="4" s="1"/>
  <c r="J286" i="4" s="1"/>
  <c r="H113" i="10"/>
  <c r="E113" i="10"/>
  <c r="D113" i="10"/>
  <c r="F113" i="7"/>
  <c r="G113" i="7"/>
  <c r="H113" i="4"/>
  <c r="E113" i="4"/>
  <c r="D113" i="4"/>
  <c r="K286" i="4" l="1"/>
  <c r="L286" i="4" s="1"/>
  <c r="J287" i="4" s="1"/>
  <c r="K286" i="10"/>
  <c r="L286" i="10" s="1"/>
  <c r="J287" i="10" s="1"/>
  <c r="F113" i="4"/>
  <c r="G113" i="4"/>
  <c r="F113" i="10"/>
  <c r="G113" i="10"/>
  <c r="M113" i="7"/>
  <c r="C114" i="7"/>
  <c r="K286" i="7"/>
  <c r="L286" i="7" s="1"/>
  <c r="J287" i="7" s="1"/>
  <c r="K287" i="7" l="1"/>
  <c r="L287" i="7" s="1"/>
  <c r="J288" i="7" s="1"/>
  <c r="K287" i="10"/>
  <c r="L287" i="10" s="1"/>
  <c r="J288" i="10" s="1"/>
  <c r="K287" i="4"/>
  <c r="L287" i="4" s="1"/>
  <c r="J288" i="4" s="1"/>
  <c r="M113" i="10"/>
  <c r="C114" i="10"/>
  <c r="M113" i="4"/>
  <c r="C114" i="4"/>
  <c r="H114" i="7"/>
  <c r="E114" i="7"/>
  <c r="D114" i="7"/>
  <c r="K288" i="4" l="1"/>
  <c r="L288" i="4" s="1"/>
  <c r="J289" i="4" s="1"/>
  <c r="K288" i="7"/>
  <c r="L288" i="7" s="1"/>
  <c r="J289" i="7" s="1"/>
  <c r="F114" i="7"/>
  <c r="G114" i="7"/>
  <c r="E114" i="4"/>
  <c r="H114" i="4"/>
  <c r="D114" i="4"/>
  <c r="K288" i="10"/>
  <c r="L288" i="10" s="1"/>
  <c r="J289" i="10" s="1"/>
  <c r="H114" i="10"/>
  <c r="E114" i="10"/>
  <c r="D114" i="10"/>
  <c r="K289" i="7" l="1"/>
  <c r="L289" i="7" s="1"/>
  <c r="J290" i="7" s="1"/>
  <c r="K289" i="10"/>
  <c r="L289" i="10" s="1"/>
  <c r="J290" i="10" s="1"/>
  <c r="K289" i="4"/>
  <c r="L289" i="4" s="1"/>
  <c r="J290" i="4" s="1"/>
  <c r="F114" i="4"/>
  <c r="G114" i="4"/>
  <c r="M114" i="7"/>
  <c r="C115" i="7"/>
  <c r="F114" i="10"/>
  <c r="G114" i="10"/>
  <c r="K290" i="4" l="1"/>
  <c r="L290" i="4"/>
  <c r="J291" i="4" s="1"/>
  <c r="K290" i="7"/>
  <c r="L290" i="7" s="1"/>
  <c r="J291" i="7" s="1"/>
  <c r="M114" i="4"/>
  <c r="C115" i="4"/>
  <c r="K290" i="10"/>
  <c r="L290" i="10" s="1"/>
  <c r="J291" i="10" s="1"/>
  <c r="M114" i="10"/>
  <c r="C115" i="10"/>
  <c r="H115" i="7"/>
  <c r="E115" i="7"/>
  <c r="D115" i="7"/>
  <c r="K291" i="10" l="1"/>
  <c r="L291" i="10" s="1"/>
  <c r="J292" i="10" s="1"/>
  <c r="K291" i="7"/>
  <c r="L291" i="7" s="1"/>
  <c r="J292" i="7" s="1"/>
  <c r="F115" i="7"/>
  <c r="G115" i="7"/>
  <c r="H115" i="10"/>
  <c r="E115" i="10"/>
  <c r="D115" i="10"/>
  <c r="H115" i="4"/>
  <c r="E115" i="4"/>
  <c r="D115" i="4"/>
  <c r="K291" i="4"/>
  <c r="L291" i="4" s="1"/>
  <c r="J292" i="4" s="1"/>
  <c r="K292" i="4" l="1"/>
  <c r="L292" i="4" s="1"/>
  <c r="J293" i="4" s="1"/>
  <c r="K292" i="7"/>
  <c r="L292" i="7" s="1"/>
  <c r="J293" i="7" s="1"/>
  <c r="F115" i="4"/>
  <c r="G115" i="4"/>
  <c r="M115" i="7"/>
  <c r="C116" i="7"/>
  <c r="F115" i="10"/>
  <c r="G115" i="10"/>
  <c r="K292" i="10"/>
  <c r="L292" i="10" s="1"/>
  <c r="J293" i="10" s="1"/>
  <c r="K293" i="10" l="1"/>
  <c r="L293" i="10" s="1"/>
  <c r="J294" i="10" s="1"/>
  <c r="K293" i="4"/>
  <c r="L293" i="4" s="1"/>
  <c r="J294" i="4" s="1"/>
  <c r="M115" i="10"/>
  <c r="C116" i="10"/>
  <c r="H116" i="7"/>
  <c r="E116" i="7"/>
  <c r="D116" i="7"/>
  <c r="M115" i="4"/>
  <c r="C116" i="4"/>
  <c r="K293" i="7"/>
  <c r="L293" i="7" s="1"/>
  <c r="J294" i="7" s="1"/>
  <c r="K294" i="7" l="1"/>
  <c r="L294" i="7" s="1"/>
  <c r="J295" i="7" s="1"/>
  <c r="K294" i="4"/>
  <c r="L294" i="4" s="1"/>
  <c r="J295" i="4" s="1"/>
  <c r="K294" i="10"/>
  <c r="L294" i="10" s="1"/>
  <c r="J295" i="10" s="1"/>
  <c r="F116" i="7"/>
  <c r="G116" i="7"/>
  <c r="E116" i="4"/>
  <c r="H116" i="4"/>
  <c r="D116" i="4"/>
  <c r="H116" i="10"/>
  <c r="E116" i="10"/>
  <c r="D116" i="10"/>
  <c r="K295" i="10" l="1"/>
  <c r="L295" i="10" s="1"/>
  <c r="J296" i="10" s="1"/>
  <c r="M116" i="7"/>
  <c r="C117" i="7"/>
  <c r="K295" i="4"/>
  <c r="L295" i="4" s="1"/>
  <c r="J296" i="4" s="1"/>
  <c r="F116" i="10"/>
  <c r="G116" i="10"/>
  <c r="F116" i="4"/>
  <c r="G116" i="4"/>
  <c r="K295" i="7"/>
  <c r="L295" i="7" s="1"/>
  <c r="J296" i="7" s="1"/>
  <c r="K296" i="7" l="1"/>
  <c r="L296" i="7" s="1"/>
  <c r="J297" i="7" s="1"/>
  <c r="K296" i="10"/>
  <c r="L296" i="10" s="1"/>
  <c r="J297" i="10" s="1"/>
  <c r="M116" i="10"/>
  <c r="C117" i="10"/>
  <c r="M116" i="4"/>
  <c r="C117" i="4"/>
  <c r="K296" i="4"/>
  <c r="L296" i="4" s="1"/>
  <c r="J297" i="4" s="1"/>
  <c r="H117" i="7"/>
  <c r="E117" i="7"/>
  <c r="D117" i="7"/>
  <c r="K297" i="4" l="1"/>
  <c r="L297" i="4"/>
  <c r="J298" i="4" s="1"/>
  <c r="K297" i="10"/>
  <c r="L297" i="10" s="1"/>
  <c r="J298" i="10" s="1"/>
  <c r="F117" i="7"/>
  <c r="G117" i="7"/>
  <c r="E117" i="4"/>
  <c r="H117" i="4"/>
  <c r="D117" i="4"/>
  <c r="K297" i="7"/>
  <c r="L297" i="7" s="1"/>
  <c r="J298" i="7" s="1"/>
  <c r="H117" i="10"/>
  <c r="E117" i="10"/>
  <c r="D117" i="10"/>
  <c r="K298" i="7" l="1"/>
  <c r="L298" i="7" s="1"/>
  <c r="J299" i="7" s="1"/>
  <c r="K298" i="10"/>
  <c r="L298" i="10" s="1"/>
  <c r="J299" i="10" s="1"/>
  <c r="M117" i="7"/>
  <c r="C118" i="7"/>
  <c r="F117" i="10"/>
  <c r="G117" i="10"/>
  <c r="F117" i="4"/>
  <c r="G117" i="4"/>
  <c r="K298" i="4"/>
  <c r="L298" i="4" s="1"/>
  <c r="J299" i="4" s="1"/>
  <c r="K299" i="4" l="1"/>
  <c r="L299" i="4" s="1"/>
  <c r="J300" i="4" s="1"/>
  <c r="K299" i="7"/>
  <c r="L299" i="7" s="1"/>
  <c r="J300" i="7" s="1"/>
  <c r="M117" i="4"/>
  <c r="C118" i="4"/>
  <c r="M117" i="10"/>
  <c r="C118" i="10"/>
  <c r="H118" i="7"/>
  <c r="E118" i="7"/>
  <c r="D118" i="7"/>
  <c r="K299" i="10"/>
  <c r="L299" i="10" s="1"/>
  <c r="J300" i="10" s="1"/>
  <c r="K300" i="10" l="1"/>
  <c r="L300" i="10" s="1"/>
  <c r="J301" i="10" s="1"/>
  <c r="K300" i="7"/>
  <c r="L300" i="7" s="1"/>
  <c r="J301" i="7" s="1"/>
  <c r="K300" i="4"/>
  <c r="L300" i="4" s="1"/>
  <c r="J301" i="4" s="1"/>
  <c r="H118" i="10"/>
  <c r="E118" i="10"/>
  <c r="D118" i="10"/>
  <c r="F118" i="7"/>
  <c r="G118" i="7"/>
  <c r="H118" i="4"/>
  <c r="E118" i="4"/>
  <c r="D118" i="4"/>
  <c r="K301" i="4" l="1"/>
  <c r="L301" i="4" s="1"/>
  <c r="J302" i="4" s="1"/>
  <c r="K301" i="10"/>
  <c r="L301" i="10" s="1"/>
  <c r="J302" i="10" s="1"/>
  <c r="F118" i="4"/>
  <c r="G118" i="4"/>
  <c r="M118" i="7"/>
  <c r="C119" i="7"/>
  <c r="K301" i="7"/>
  <c r="L301" i="7" s="1"/>
  <c r="J302" i="7" s="1"/>
  <c r="F118" i="10"/>
  <c r="G118" i="10"/>
  <c r="K302" i="7" l="1"/>
  <c r="L302" i="7" s="1"/>
  <c r="J303" i="7" s="1"/>
  <c r="K302" i="10"/>
  <c r="L302" i="10" s="1"/>
  <c r="J303" i="10" s="1"/>
  <c r="K302" i="4"/>
  <c r="L302" i="4" s="1"/>
  <c r="J303" i="4" s="1"/>
  <c r="M118" i="10"/>
  <c r="C119" i="10"/>
  <c r="H119" i="7"/>
  <c r="E119" i="7"/>
  <c r="D119" i="7"/>
  <c r="M118" i="4"/>
  <c r="C119" i="4"/>
  <c r="K303" i="4" l="1"/>
  <c r="L303" i="4"/>
  <c r="J304" i="4" s="1"/>
  <c r="K303" i="10"/>
  <c r="L303" i="10" s="1"/>
  <c r="J304" i="10" s="1"/>
  <c r="E119" i="10"/>
  <c r="H119" i="10"/>
  <c r="D119" i="10"/>
  <c r="H119" i="4"/>
  <c r="E119" i="4"/>
  <c r="D119" i="4"/>
  <c r="F119" i="7"/>
  <c r="G119" i="7"/>
  <c r="K303" i="7"/>
  <c r="L303" i="7" s="1"/>
  <c r="J304" i="7" s="1"/>
  <c r="K304" i="7" l="1"/>
  <c r="L304" i="7" s="1"/>
  <c r="J305" i="7" s="1"/>
  <c r="K304" i="10"/>
  <c r="L304" i="10" s="1"/>
  <c r="J305" i="10" s="1"/>
  <c r="M119" i="7"/>
  <c r="C120" i="7"/>
  <c r="F119" i="4"/>
  <c r="G119" i="4"/>
  <c r="F119" i="10"/>
  <c r="G119" i="10"/>
  <c r="K304" i="4"/>
  <c r="L304" i="4" s="1"/>
  <c r="J305" i="4" s="1"/>
  <c r="K305" i="4" l="1"/>
  <c r="L305" i="4" s="1"/>
  <c r="J306" i="4" s="1"/>
  <c r="K305" i="10"/>
  <c r="L305" i="10" s="1"/>
  <c r="J306" i="10" s="1"/>
  <c r="K305" i="7"/>
  <c r="L305" i="7" s="1"/>
  <c r="J306" i="7" s="1"/>
  <c r="M119" i="10"/>
  <c r="C120" i="10"/>
  <c r="M119" i="4"/>
  <c r="C120" i="4"/>
  <c r="H120" i="7"/>
  <c r="E120" i="7"/>
  <c r="D120" i="7"/>
  <c r="K306" i="7" l="1"/>
  <c r="L306" i="7" s="1"/>
  <c r="J307" i="7" s="1"/>
  <c r="K306" i="10"/>
  <c r="L306" i="10" s="1"/>
  <c r="J307" i="10" s="1"/>
  <c r="K306" i="4"/>
  <c r="L306" i="4" s="1"/>
  <c r="J307" i="4" s="1"/>
  <c r="F120" i="7"/>
  <c r="G120" i="7"/>
  <c r="H120" i="4"/>
  <c r="E120" i="4"/>
  <c r="D120" i="4"/>
  <c r="H120" i="10"/>
  <c r="E120" i="10"/>
  <c r="D120" i="10"/>
  <c r="K307" i="10" l="1"/>
  <c r="L307" i="10" s="1"/>
  <c r="J308" i="10" s="1"/>
  <c r="F120" i="4"/>
  <c r="G120" i="4"/>
  <c r="M120" i="7"/>
  <c r="C121" i="7"/>
  <c r="F120" i="10"/>
  <c r="G120" i="10"/>
  <c r="K307" i="4"/>
  <c r="L307" i="4" s="1"/>
  <c r="J308" i="4" s="1"/>
  <c r="K307" i="7"/>
  <c r="L307" i="7" s="1"/>
  <c r="J308" i="7" s="1"/>
  <c r="K308" i="7" l="1"/>
  <c r="L308" i="7" s="1"/>
  <c r="J309" i="7" s="1"/>
  <c r="K308" i="4"/>
  <c r="L308" i="4" s="1"/>
  <c r="J309" i="4" s="1"/>
  <c r="K308" i="10"/>
  <c r="L308" i="10" s="1"/>
  <c r="J309" i="10" s="1"/>
  <c r="H121" i="7"/>
  <c r="E121" i="7"/>
  <c r="D121" i="7"/>
  <c r="M120" i="10"/>
  <c r="C121" i="10"/>
  <c r="M120" i="4"/>
  <c r="C121" i="4"/>
  <c r="K309" i="10" l="1"/>
  <c r="L309" i="10" s="1"/>
  <c r="J310" i="10" s="1"/>
  <c r="K309" i="4"/>
  <c r="L309" i="4" s="1"/>
  <c r="J310" i="4" s="1"/>
  <c r="H121" i="4"/>
  <c r="E121" i="4"/>
  <c r="D121" i="4"/>
  <c r="H121" i="10"/>
  <c r="E121" i="10"/>
  <c r="D121" i="10"/>
  <c r="F121" i="7"/>
  <c r="G121" i="7"/>
  <c r="K309" i="7"/>
  <c r="L309" i="7" s="1"/>
  <c r="J310" i="7" s="1"/>
  <c r="K310" i="7" l="1"/>
  <c r="L310" i="7" s="1"/>
  <c r="J311" i="7" s="1"/>
  <c r="M121" i="7"/>
  <c r="C122" i="7"/>
  <c r="F121" i="4"/>
  <c r="G121" i="4"/>
  <c r="K310" i="4"/>
  <c r="L310" i="4" s="1"/>
  <c r="J311" i="4" s="1"/>
  <c r="F121" i="10"/>
  <c r="G121" i="10"/>
  <c r="K310" i="10"/>
  <c r="L310" i="10" s="1"/>
  <c r="J311" i="10" s="1"/>
  <c r="K311" i="10" l="1"/>
  <c r="L311" i="10" s="1"/>
  <c r="J312" i="10" s="1"/>
  <c r="K311" i="7"/>
  <c r="L311" i="7" s="1"/>
  <c r="J312" i="7" s="1"/>
  <c r="K311" i="4"/>
  <c r="L311" i="4" s="1"/>
  <c r="J312" i="4" s="1"/>
  <c r="M121" i="10"/>
  <c r="C122" i="10"/>
  <c r="M121" i="4"/>
  <c r="C122" i="4"/>
  <c r="H122" i="7"/>
  <c r="E122" i="7"/>
  <c r="D122" i="7"/>
  <c r="K312" i="4" l="1"/>
  <c r="L312" i="4" s="1"/>
  <c r="J313" i="4" s="1"/>
  <c r="K312" i="7"/>
  <c r="L312" i="7" s="1"/>
  <c r="J313" i="7" s="1"/>
  <c r="F122" i="7"/>
  <c r="G122" i="7"/>
  <c r="H122" i="4"/>
  <c r="E122" i="4"/>
  <c r="D122" i="4"/>
  <c r="K312" i="10"/>
  <c r="L312" i="10" s="1"/>
  <c r="J313" i="10" s="1"/>
  <c r="H122" i="10"/>
  <c r="E122" i="10"/>
  <c r="D122" i="10"/>
  <c r="K313" i="7" l="1"/>
  <c r="L313" i="7" s="1"/>
  <c r="J314" i="7" s="1"/>
  <c r="K313" i="10"/>
  <c r="L313" i="10" s="1"/>
  <c r="J314" i="10" s="1"/>
  <c r="K313" i="4"/>
  <c r="L313" i="4"/>
  <c r="J314" i="4" s="1"/>
  <c r="F122" i="4"/>
  <c r="G122" i="4"/>
  <c r="F122" i="10"/>
  <c r="G122" i="10"/>
  <c r="M122" i="7"/>
  <c r="C123" i="7"/>
  <c r="K314" i="10" l="1"/>
  <c r="L314" i="10"/>
  <c r="J315" i="10" s="1"/>
  <c r="K314" i="7"/>
  <c r="L314" i="7" s="1"/>
  <c r="J315" i="7" s="1"/>
  <c r="E123" i="7"/>
  <c r="H123" i="7"/>
  <c r="D123" i="7"/>
  <c r="K314" i="4"/>
  <c r="L314" i="4" s="1"/>
  <c r="J315" i="4" s="1"/>
  <c r="M122" i="10"/>
  <c r="C123" i="10"/>
  <c r="M122" i="4"/>
  <c r="C123" i="4"/>
  <c r="K315" i="4" l="1"/>
  <c r="L315" i="4" s="1"/>
  <c r="J316" i="4" s="1"/>
  <c r="K315" i="7"/>
  <c r="L315" i="7" s="1"/>
  <c r="J316" i="7" s="1"/>
  <c r="H123" i="4"/>
  <c r="E123" i="4"/>
  <c r="D123" i="4"/>
  <c r="F123" i="7"/>
  <c r="G123" i="7"/>
  <c r="H123" i="10"/>
  <c r="E123" i="10"/>
  <c r="D123" i="10"/>
  <c r="K315" i="10"/>
  <c r="L315" i="10" s="1"/>
  <c r="J316" i="10" s="1"/>
  <c r="K316" i="10" l="1"/>
  <c r="L316" i="10" s="1"/>
  <c r="J317" i="10" s="1"/>
  <c r="K316" i="7"/>
  <c r="L316" i="7" s="1"/>
  <c r="J317" i="7" s="1"/>
  <c r="K316" i="4"/>
  <c r="L316" i="4" s="1"/>
  <c r="J317" i="4" s="1"/>
  <c r="F123" i="10"/>
  <c r="G123" i="10"/>
  <c r="F123" i="4"/>
  <c r="G123" i="4"/>
  <c r="M123" i="7"/>
  <c r="C124" i="7"/>
  <c r="K317" i="4" l="1"/>
  <c r="L317" i="4" s="1"/>
  <c r="J318" i="4" s="1"/>
  <c r="K317" i="7"/>
  <c r="L317" i="7" s="1"/>
  <c r="J318" i="7" s="1"/>
  <c r="K317" i="10"/>
  <c r="L317" i="10" s="1"/>
  <c r="J318" i="10" s="1"/>
  <c r="E124" i="7"/>
  <c r="H124" i="7"/>
  <c r="D124" i="7"/>
  <c r="M123" i="4"/>
  <c r="C124" i="4"/>
  <c r="M123" i="10"/>
  <c r="C124" i="10"/>
  <c r="K318" i="7" l="1"/>
  <c r="L318" i="7" s="1"/>
  <c r="J319" i="7" s="1"/>
  <c r="K318" i="10"/>
  <c r="L318" i="10" s="1"/>
  <c r="J319" i="10" s="1"/>
  <c r="K318" i="4"/>
  <c r="L318" i="4" s="1"/>
  <c r="J319" i="4" s="1"/>
  <c r="H124" i="10"/>
  <c r="E124" i="10"/>
  <c r="D124" i="10"/>
  <c r="F124" i="7"/>
  <c r="G124" i="7"/>
  <c r="H124" i="4"/>
  <c r="E124" i="4"/>
  <c r="D124" i="4"/>
  <c r="K319" i="4" l="1"/>
  <c r="L319" i="4" s="1"/>
  <c r="J320" i="4" s="1"/>
  <c r="F124" i="4"/>
  <c r="G124" i="4"/>
  <c r="F124" i="10"/>
  <c r="G124" i="10"/>
  <c r="K319" i="7"/>
  <c r="L319" i="7" s="1"/>
  <c r="J320" i="7" s="1"/>
  <c r="M124" i="7"/>
  <c r="C125" i="7"/>
  <c r="K319" i="10"/>
  <c r="L319" i="10" s="1"/>
  <c r="J320" i="10" s="1"/>
  <c r="K320" i="10" l="1"/>
  <c r="L320" i="10" s="1"/>
  <c r="J321" i="10" s="1"/>
  <c r="K320" i="7"/>
  <c r="L320" i="7" s="1"/>
  <c r="J321" i="7" s="1"/>
  <c r="K320" i="4"/>
  <c r="L320" i="4" s="1"/>
  <c r="J321" i="4" s="1"/>
  <c r="M124" i="10"/>
  <c r="C125" i="10"/>
  <c r="M124" i="4"/>
  <c r="C125" i="4"/>
  <c r="E125" i="7"/>
  <c r="H125" i="7"/>
  <c r="D125" i="7"/>
  <c r="K321" i="4" l="1"/>
  <c r="L321" i="4" s="1"/>
  <c r="J322" i="4" s="1"/>
  <c r="K321" i="7"/>
  <c r="L321" i="7" s="1"/>
  <c r="J322" i="7" s="1"/>
  <c r="K321" i="10"/>
  <c r="L321" i="10" s="1"/>
  <c r="J322" i="10" s="1"/>
  <c r="H125" i="4"/>
  <c r="E125" i="4"/>
  <c r="D125" i="4"/>
  <c r="E125" i="10"/>
  <c r="H125" i="10"/>
  <c r="D125" i="10"/>
  <c r="F125" i="7"/>
  <c r="G125" i="7"/>
  <c r="K322" i="7" l="1"/>
  <c r="L322" i="7" s="1"/>
  <c r="J323" i="7" s="1"/>
  <c r="K322" i="10"/>
  <c r="L322" i="10" s="1"/>
  <c r="J323" i="10" s="1"/>
  <c r="K322" i="4"/>
  <c r="L322" i="4"/>
  <c r="J323" i="4" s="1"/>
  <c r="F125" i="10"/>
  <c r="G125" i="10"/>
  <c r="F125" i="4"/>
  <c r="G125" i="4"/>
  <c r="M125" i="7"/>
  <c r="C126" i="7"/>
  <c r="K323" i="7" l="1"/>
  <c r="L323" i="7" s="1"/>
  <c r="J324" i="7" s="1"/>
  <c r="H126" i="7"/>
  <c r="E126" i="7"/>
  <c r="D126" i="7"/>
  <c r="M125" i="4"/>
  <c r="C126" i="4"/>
  <c r="M125" i="10"/>
  <c r="C126" i="10"/>
  <c r="K323" i="10"/>
  <c r="L323" i="10" s="1"/>
  <c r="J324" i="10" s="1"/>
  <c r="K323" i="4"/>
  <c r="L323" i="4" s="1"/>
  <c r="J324" i="4" s="1"/>
  <c r="K324" i="4" l="1"/>
  <c r="L324" i="4" s="1"/>
  <c r="J325" i="4" s="1"/>
  <c r="K324" i="10"/>
  <c r="L324" i="10"/>
  <c r="J325" i="10" s="1"/>
  <c r="K324" i="7"/>
  <c r="L324" i="7" s="1"/>
  <c r="J325" i="7" s="1"/>
  <c r="E126" i="10"/>
  <c r="H126" i="10"/>
  <c r="D126" i="10"/>
  <c r="H126" i="4"/>
  <c r="E126" i="4"/>
  <c r="D126" i="4"/>
  <c r="F126" i="7"/>
  <c r="G126" i="7"/>
  <c r="K325" i="4" l="1"/>
  <c r="L325" i="4" s="1"/>
  <c r="J326" i="4" s="1"/>
  <c r="M126" i="7"/>
  <c r="C127" i="7"/>
  <c r="F126" i="10"/>
  <c r="G126" i="10"/>
  <c r="K325" i="10"/>
  <c r="L325" i="10" s="1"/>
  <c r="J326" i="10" s="1"/>
  <c r="F126" i="4"/>
  <c r="G126" i="4"/>
  <c r="K325" i="7"/>
  <c r="L325" i="7" s="1"/>
  <c r="J326" i="7" s="1"/>
  <c r="K326" i="7" l="1"/>
  <c r="L326" i="7" s="1"/>
  <c r="J327" i="7" s="1"/>
  <c r="K326" i="10"/>
  <c r="L326" i="10" s="1"/>
  <c r="J327" i="10" s="1"/>
  <c r="K326" i="4"/>
  <c r="L326" i="4" s="1"/>
  <c r="J327" i="4" s="1"/>
  <c r="M126" i="4"/>
  <c r="C127" i="4"/>
  <c r="M126" i="10"/>
  <c r="C127" i="10"/>
  <c r="H127" i="7"/>
  <c r="E127" i="7"/>
  <c r="D127" i="7"/>
  <c r="K327" i="4" l="1"/>
  <c r="L327" i="4" s="1"/>
  <c r="J328" i="4" s="1"/>
  <c r="K327" i="10"/>
  <c r="L327" i="10" s="1"/>
  <c r="J328" i="10" s="1"/>
  <c r="K327" i="7"/>
  <c r="L327" i="7" s="1"/>
  <c r="J328" i="7" s="1"/>
  <c r="H127" i="4"/>
  <c r="E127" i="4"/>
  <c r="D127" i="4"/>
  <c r="F127" i="7"/>
  <c r="G127" i="7"/>
  <c r="H127" i="10"/>
  <c r="E127" i="10"/>
  <c r="D127" i="10"/>
  <c r="K328" i="7" l="1"/>
  <c r="L328" i="7" s="1"/>
  <c r="J329" i="7" s="1"/>
  <c r="K328" i="4"/>
  <c r="L328" i="4" s="1"/>
  <c r="J329" i="4" s="1"/>
  <c r="F127" i="4"/>
  <c r="G127" i="4"/>
  <c r="F127" i="10"/>
  <c r="G127" i="10"/>
  <c r="M127" i="7"/>
  <c r="C128" i="7"/>
  <c r="K328" i="10"/>
  <c r="L328" i="10" s="1"/>
  <c r="J329" i="10" s="1"/>
  <c r="K329" i="10" l="1"/>
  <c r="L329" i="10" s="1"/>
  <c r="J330" i="10" s="1"/>
  <c r="K329" i="4"/>
  <c r="L329" i="4"/>
  <c r="J330" i="4" s="1"/>
  <c r="K329" i="7"/>
  <c r="L329" i="7" s="1"/>
  <c r="J330" i="7" s="1"/>
  <c r="E128" i="7"/>
  <c r="H128" i="7"/>
  <c r="D128" i="7"/>
  <c r="M127" i="10"/>
  <c r="C128" i="10"/>
  <c r="M127" i="4"/>
  <c r="C128" i="4"/>
  <c r="K330" i="7" l="1"/>
  <c r="L330" i="7" s="1"/>
  <c r="J331" i="7" s="1"/>
  <c r="K330" i="10"/>
  <c r="L330" i="10" s="1"/>
  <c r="J331" i="10" s="1"/>
  <c r="H128" i="10"/>
  <c r="E128" i="10"/>
  <c r="D128" i="10"/>
  <c r="F128" i="7"/>
  <c r="G128" i="7"/>
  <c r="K330" i="4"/>
  <c r="L330" i="4" s="1"/>
  <c r="J331" i="4" s="1"/>
  <c r="H128" i="4"/>
  <c r="E128" i="4"/>
  <c r="D128" i="4"/>
  <c r="K331" i="10" l="1"/>
  <c r="L331" i="10" s="1"/>
  <c r="J332" i="10" s="1"/>
  <c r="K331" i="7"/>
  <c r="L331" i="7" s="1"/>
  <c r="J332" i="7" s="1"/>
  <c r="F128" i="4"/>
  <c r="G128" i="4"/>
  <c r="K331" i="4"/>
  <c r="L331" i="4" s="1"/>
  <c r="J332" i="4" s="1"/>
  <c r="F128" i="10"/>
  <c r="G128" i="10"/>
  <c r="M128" i="7"/>
  <c r="C129" i="7"/>
  <c r="K332" i="7" l="1"/>
  <c r="L332" i="7" s="1"/>
  <c r="J333" i="7" s="1"/>
  <c r="K332" i="4"/>
  <c r="L332" i="4" s="1"/>
  <c r="J333" i="4" s="1"/>
  <c r="K332" i="10"/>
  <c r="L332" i="10" s="1"/>
  <c r="J333" i="10" s="1"/>
  <c r="H129" i="7"/>
  <c r="E129" i="7"/>
  <c r="D129" i="7"/>
  <c r="M128" i="4"/>
  <c r="C129" i="4"/>
  <c r="M128" i="10"/>
  <c r="C129" i="10"/>
  <c r="K333" i="10" l="1"/>
  <c r="L333" i="10" s="1"/>
  <c r="J334" i="10" s="1"/>
  <c r="K333" i="7"/>
  <c r="L333" i="7" s="1"/>
  <c r="J334" i="7" s="1"/>
  <c r="H129" i="10"/>
  <c r="E129" i="10"/>
  <c r="D129" i="10"/>
  <c r="K333" i="4"/>
  <c r="L333" i="4" s="1"/>
  <c r="J334" i="4" s="1"/>
  <c r="E129" i="4"/>
  <c r="H129" i="4"/>
  <c r="D129" i="4"/>
  <c r="F129" i="7"/>
  <c r="G129" i="7"/>
  <c r="K334" i="10" l="1"/>
  <c r="L334" i="10" s="1"/>
  <c r="J335" i="10" s="1"/>
  <c r="F129" i="4"/>
  <c r="G129" i="4"/>
  <c r="F129" i="10"/>
  <c r="G129" i="10"/>
  <c r="K334" i="7"/>
  <c r="L334" i="7" s="1"/>
  <c r="J335" i="7" s="1"/>
  <c r="M129" i="7"/>
  <c r="C130" i="7"/>
  <c r="K334" i="4"/>
  <c r="L334" i="4" s="1"/>
  <c r="J335" i="4" s="1"/>
  <c r="K335" i="4" l="1"/>
  <c r="L335" i="4" s="1"/>
  <c r="J336" i="4" s="1"/>
  <c r="K335" i="7"/>
  <c r="L335" i="7" s="1"/>
  <c r="J336" i="7" s="1"/>
  <c r="K335" i="10"/>
  <c r="L335" i="10" s="1"/>
  <c r="J336" i="10" s="1"/>
  <c r="M129" i="4"/>
  <c r="C130" i="4"/>
  <c r="H130" i="7"/>
  <c r="E130" i="7"/>
  <c r="D130" i="7"/>
  <c r="M129" i="10"/>
  <c r="C130" i="10"/>
  <c r="K336" i="7" l="1"/>
  <c r="L336" i="7" s="1"/>
  <c r="J337" i="7" s="1"/>
  <c r="K336" i="10"/>
  <c r="L336" i="10" s="1"/>
  <c r="J337" i="10" s="1"/>
  <c r="K336" i="4"/>
  <c r="L336" i="4" s="1"/>
  <c r="J337" i="4" s="1"/>
  <c r="H130" i="10"/>
  <c r="E130" i="10"/>
  <c r="D130" i="10"/>
  <c r="F130" i="7"/>
  <c r="G130" i="7"/>
  <c r="H130" i="4"/>
  <c r="E130" i="4"/>
  <c r="D130" i="4"/>
  <c r="K337" i="4" l="1"/>
  <c r="L337" i="4" s="1"/>
  <c r="J338" i="4" s="1"/>
  <c r="F130" i="4"/>
  <c r="G130" i="4"/>
  <c r="F130" i="10"/>
  <c r="G130" i="10"/>
  <c r="K337" i="7"/>
  <c r="L337" i="7" s="1"/>
  <c r="J338" i="7" s="1"/>
  <c r="M130" i="7"/>
  <c r="C131" i="7"/>
  <c r="K337" i="10"/>
  <c r="L337" i="10" s="1"/>
  <c r="J338" i="10" s="1"/>
  <c r="K338" i="10" l="1"/>
  <c r="L338" i="10" s="1"/>
  <c r="J339" i="10" s="1"/>
  <c r="K338" i="7"/>
  <c r="L338" i="7" s="1"/>
  <c r="J339" i="7" s="1"/>
  <c r="K338" i="4"/>
  <c r="L338" i="4" s="1"/>
  <c r="J339" i="4" s="1"/>
  <c r="H131" i="7"/>
  <c r="E131" i="7"/>
  <c r="D131" i="7"/>
  <c r="M130" i="4"/>
  <c r="C131" i="4"/>
  <c r="M130" i="10"/>
  <c r="C131" i="10"/>
  <c r="K339" i="4" l="1"/>
  <c r="L339" i="4" s="1"/>
  <c r="J340" i="4" s="1"/>
  <c r="K339" i="7"/>
  <c r="L339" i="7" s="1"/>
  <c r="J340" i="7" s="1"/>
  <c r="K339" i="10"/>
  <c r="L339" i="10" s="1"/>
  <c r="J340" i="10" s="1"/>
  <c r="E131" i="10"/>
  <c r="H131" i="10"/>
  <c r="D131" i="10"/>
  <c r="F131" i="7"/>
  <c r="G131" i="7"/>
  <c r="H131" i="4"/>
  <c r="E131" i="4"/>
  <c r="D131" i="4"/>
  <c r="K340" i="4" l="1"/>
  <c r="L340" i="4" s="1"/>
  <c r="J341" i="4" s="1"/>
  <c r="F131" i="4"/>
  <c r="G131" i="4"/>
  <c r="M131" i="7"/>
  <c r="C132" i="7"/>
  <c r="F131" i="10"/>
  <c r="G131" i="10"/>
  <c r="K340" i="7"/>
  <c r="L340" i="7" s="1"/>
  <c r="J341" i="7" s="1"/>
  <c r="K340" i="10"/>
  <c r="L340" i="10" s="1"/>
  <c r="J341" i="10" s="1"/>
  <c r="K341" i="10" l="1"/>
  <c r="L341" i="10" s="1"/>
  <c r="J342" i="10" s="1"/>
  <c r="K341" i="7"/>
  <c r="L341" i="7" s="1"/>
  <c r="J342" i="7" s="1"/>
  <c r="K341" i="4"/>
  <c r="L341" i="4" s="1"/>
  <c r="J342" i="4" s="1"/>
  <c r="M131" i="10"/>
  <c r="C132" i="10"/>
  <c r="M131" i="4"/>
  <c r="C132" i="4"/>
  <c r="H132" i="7"/>
  <c r="E132" i="7"/>
  <c r="D132" i="7"/>
  <c r="K342" i="4" l="1"/>
  <c r="L342" i="4" s="1"/>
  <c r="J343" i="4" s="1"/>
  <c r="K342" i="7"/>
  <c r="L342" i="7" s="1"/>
  <c r="J343" i="7" s="1"/>
  <c r="K342" i="10"/>
  <c r="L342" i="10" s="1"/>
  <c r="F132" i="7"/>
  <c r="G132" i="7"/>
  <c r="H132" i="4"/>
  <c r="E132" i="4"/>
  <c r="D132" i="4"/>
  <c r="H132" i="10"/>
  <c r="E132" i="10"/>
  <c r="D132" i="10"/>
  <c r="J343" i="10" l="1"/>
  <c r="K343" i="7"/>
  <c r="L343" i="7" s="1"/>
  <c r="J344" i="7" s="1"/>
  <c r="K343" i="4"/>
  <c r="L343" i="4" s="1"/>
  <c r="J344" i="4" s="1"/>
  <c r="F132" i="10"/>
  <c r="G132" i="10"/>
  <c r="F132" i="4"/>
  <c r="G132" i="4"/>
  <c r="M132" i="7"/>
  <c r="C133" i="7"/>
  <c r="K344" i="4" l="1"/>
  <c r="L344" i="4" s="1"/>
  <c r="J345" i="4" s="1"/>
  <c r="K344" i="7"/>
  <c r="L344" i="7" s="1"/>
  <c r="J345" i="7" s="1"/>
  <c r="M132" i="4"/>
  <c r="C133" i="4"/>
  <c r="M132" i="10"/>
  <c r="C133" i="10"/>
  <c r="H133" i="7"/>
  <c r="E133" i="7"/>
  <c r="D133" i="7"/>
  <c r="K343" i="10"/>
  <c r="L343" i="10" s="1"/>
  <c r="J344" i="10" l="1"/>
  <c r="K345" i="7"/>
  <c r="L345" i="7" s="1"/>
  <c r="J346" i="7" s="1"/>
  <c r="K345" i="4"/>
  <c r="L345" i="4" s="1"/>
  <c r="J346" i="4" s="1"/>
  <c r="E133" i="10"/>
  <c r="H133" i="10"/>
  <c r="D133" i="10"/>
  <c r="F133" i="7"/>
  <c r="G133" i="7"/>
  <c r="H133" i="4"/>
  <c r="E133" i="4"/>
  <c r="D133" i="4"/>
  <c r="K346" i="4" l="1"/>
  <c r="L346" i="4"/>
  <c r="J347" i="4" s="1"/>
  <c r="K346" i="7"/>
  <c r="L346" i="7" s="1"/>
  <c r="J347" i="7" s="1"/>
  <c r="F133" i="10"/>
  <c r="G133" i="10"/>
  <c r="F133" i="4"/>
  <c r="G133" i="4"/>
  <c r="M133" i="7"/>
  <c r="C134" i="7"/>
  <c r="K344" i="10"/>
  <c r="L344" i="10" s="1"/>
  <c r="J345" i="10" l="1"/>
  <c r="K347" i="7"/>
  <c r="L347" i="7" s="1"/>
  <c r="J348" i="7" s="1"/>
  <c r="E134" i="7"/>
  <c r="H134" i="7"/>
  <c r="D134" i="7"/>
  <c r="M133" i="4"/>
  <c r="C134" i="4"/>
  <c r="M133" i="10"/>
  <c r="C134" i="10"/>
  <c r="K347" i="4"/>
  <c r="L347" i="4" s="1"/>
  <c r="J348" i="4" s="1"/>
  <c r="K348" i="4" l="1"/>
  <c r="L348" i="4" s="1"/>
  <c r="J349" i="4" s="1"/>
  <c r="K348" i="7"/>
  <c r="L348" i="7" s="1"/>
  <c r="J349" i="7" s="1"/>
  <c r="H134" i="4"/>
  <c r="E134" i="4"/>
  <c r="D134" i="4"/>
  <c r="H134" i="10"/>
  <c r="E134" i="10"/>
  <c r="D134" i="10"/>
  <c r="F134" i="7"/>
  <c r="G134" i="7"/>
  <c r="K345" i="10"/>
  <c r="L345" i="10" s="1"/>
  <c r="J346" i="10" l="1"/>
  <c r="K349" i="4"/>
  <c r="L349" i="4" s="1"/>
  <c r="J350" i="4" s="1"/>
  <c r="M134" i="7"/>
  <c r="C135" i="7"/>
  <c r="F134" i="4"/>
  <c r="G134" i="4"/>
  <c r="K349" i="7"/>
  <c r="L349" i="7" s="1"/>
  <c r="J350" i="7" s="1"/>
  <c r="F134" i="10"/>
  <c r="G134" i="10"/>
  <c r="K350" i="7" l="1"/>
  <c r="L350" i="7" s="1"/>
  <c r="J351" i="7" s="1"/>
  <c r="K350" i="4"/>
  <c r="L350" i="4" s="1"/>
  <c r="J351" i="4" s="1"/>
  <c r="M134" i="10"/>
  <c r="C135" i="10"/>
  <c r="M134" i="4"/>
  <c r="C135" i="4"/>
  <c r="H135" i="7"/>
  <c r="E135" i="7"/>
  <c r="D135" i="7"/>
  <c r="K346" i="10"/>
  <c r="L346" i="10" s="1"/>
  <c r="K351" i="4" l="1"/>
  <c r="L351" i="4" s="1"/>
  <c r="J352" i="4" s="1"/>
  <c r="K351" i="7"/>
  <c r="L351" i="7" s="1"/>
  <c r="J352" i="7" s="1"/>
  <c r="J347" i="10"/>
  <c r="F135" i="7"/>
  <c r="G135" i="7"/>
  <c r="H135" i="4"/>
  <c r="E135" i="4"/>
  <c r="D135" i="4"/>
  <c r="H135" i="10"/>
  <c r="E135" i="10"/>
  <c r="D135" i="10"/>
  <c r="K352" i="7" l="1"/>
  <c r="L352" i="7" s="1"/>
  <c r="J353" i="7" s="1"/>
  <c r="K352" i="4"/>
  <c r="L352" i="4" s="1"/>
  <c r="J353" i="4" s="1"/>
  <c r="F135" i="10"/>
  <c r="G135" i="10"/>
  <c r="F135" i="4"/>
  <c r="G135" i="4"/>
  <c r="M135" i="7"/>
  <c r="C136" i="7"/>
  <c r="K347" i="10"/>
  <c r="L347" i="10" s="1"/>
  <c r="K353" i="4" l="1"/>
  <c r="L353" i="4" s="1"/>
  <c r="J354" i="4" s="1"/>
  <c r="J348" i="10"/>
  <c r="K353" i="7"/>
  <c r="L353" i="7" s="1"/>
  <c r="J354" i="7" s="1"/>
  <c r="M135" i="4"/>
  <c r="C136" i="4"/>
  <c r="M135" i="10"/>
  <c r="C136" i="10"/>
  <c r="H136" i="7"/>
  <c r="E136" i="7"/>
  <c r="D136" i="7"/>
  <c r="K354" i="7" l="1"/>
  <c r="L354" i="7" s="1"/>
  <c r="J355" i="7" s="1"/>
  <c r="K354" i="4"/>
  <c r="L354" i="4" s="1"/>
  <c r="J355" i="4" s="1"/>
  <c r="E136" i="4"/>
  <c r="H136" i="4"/>
  <c r="D136" i="4"/>
  <c r="F136" i="7"/>
  <c r="G136" i="7"/>
  <c r="H136" i="10"/>
  <c r="E136" i="10"/>
  <c r="D136" i="10"/>
  <c r="K348" i="10"/>
  <c r="L348" i="10" s="1"/>
  <c r="J349" i="10" l="1"/>
  <c r="K355" i="4"/>
  <c r="L355" i="4" s="1"/>
  <c r="J356" i="4" s="1"/>
  <c r="K355" i="7"/>
  <c r="L355" i="7" s="1"/>
  <c r="J356" i="7" s="1"/>
  <c r="F136" i="10"/>
  <c r="G136" i="10"/>
  <c r="M136" i="7"/>
  <c r="C137" i="7"/>
  <c r="F136" i="4"/>
  <c r="G136" i="4"/>
  <c r="K356" i="7" l="1"/>
  <c r="L356" i="7" s="1"/>
  <c r="J357" i="7" s="1"/>
  <c r="K356" i="4"/>
  <c r="L356" i="4" s="1"/>
  <c r="J357" i="4" s="1"/>
  <c r="M136" i="4"/>
  <c r="C137" i="4"/>
  <c r="M136" i="10"/>
  <c r="C137" i="10"/>
  <c r="H137" i="7"/>
  <c r="E137" i="7"/>
  <c r="D137" i="7"/>
  <c r="K349" i="10"/>
  <c r="L349" i="10" s="1"/>
  <c r="J350" i="10" l="1"/>
  <c r="K357" i="4"/>
  <c r="L357" i="4" s="1"/>
  <c r="J358" i="4" s="1"/>
  <c r="H137" i="10"/>
  <c r="E137" i="10"/>
  <c r="D137" i="10"/>
  <c r="F137" i="7"/>
  <c r="G137" i="7"/>
  <c r="K357" i="7"/>
  <c r="L357" i="7" s="1"/>
  <c r="J358" i="7" s="1"/>
  <c r="E137" i="4"/>
  <c r="H137" i="4"/>
  <c r="D137" i="4"/>
  <c r="K358" i="7" l="1"/>
  <c r="L358" i="7" s="1"/>
  <c r="J359" i="7" s="1"/>
  <c r="K358" i="4"/>
  <c r="L358" i="4" s="1"/>
  <c r="J359" i="4" s="1"/>
  <c r="F137" i="10"/>
  <c r="G137" i="10"/>
  <c r="F137" i="4"/>
  <c r="G137" i="4"/>
  <c r="M137" i="7"/>
  <c r="C138" i="7"/>
  <c r="K350" i="10"/>
  <c r="L350" i="10" s="1"/>
  <c r="K359" i="4" l="1"/>
  <c r="L359" i="4" s="1"/>
  <c r="J360" i="4" s="1"/>
  <c r="J351" i="10"/>
  <c r="K359" i="7"/>
  <c r="L359" i="7" s="1"/>
  <c r="J360" i="7" s="1"/>
  <c r="M137" i="4"/>
  <c r="C138" i="4"/>
  <c r="M137" i="10"/>
  <c r="C138" i="10"/>
  <c r="H138" i="7"/>
  <c r="E138" i="7"/>
  <c r="D138" i="7"/>
  <c r="K360" i="7" l="1"/>
  <c r="L360" i="7" s="1"/>
  <c r="J361" i="7" s="1"/>
  <c r="K360" i="4"/>
  <c r="L360" i="4" s="1"/>
  <c r="J361" i="4" s="1"/>
  <c r="E138" i="4"/>
  <c r="H138" i="4"/>
  <c r="D138" i="4"/>
  <c r="F138" i="7"/>
  <c r="G138" i="7"/>
  <c r="H138" i="10"/>
  <c r="E138" i="10"/>
  <c r="D138" i="10"/>
  <c r="K351" i="10"/>
  <c r="L351" i="10" s="1"/>
  <c r="J352" i="10" l="1"/>
  <c r="K361" i="4"/>
  <c r="L361" i="4" s="1"/>
  <c r="J362" i="4" s="1"/>
  <c r="K361" i="7"/>
  <c r="L361" i="7" s="1"/>
  <c r="J362" i="7" s="1"/>
  <c r="F138" i="10"/>
  <c r="G138" i="10"/>
  <c r="M138" i="7"/>
  <c r="C139" i="7"/>
  <c r="F138" i="4"/>
  <c r="G138" i="4"/>
  <c r="K362" i="7" l="1"/>
  <c r="L362" i="7" s="1"/>
  <c r="J363" i="7" s="1"/>
  <c r="K362" i="4"/>
  <c r="L362" i="4"/>
  <c r="J363" i="4" s="1"/>
  <c r="M138" i="4"/>
  <c r="C139" i="4"/>
  <c r="H139" i="7"/>
  <c r="E139" i="7"/>
  <c r="D139" i="7"/>
  <c r="M138" i="10"/>
  <c r="C139" i="10"/>
  <c r="K352" i="10"/>
  <c r="L352" i="10" s="1"/>
  <c r="J353" i="10" l="1"/>
  <c r="K363" i="7"/>
  <c r="L363" i="7" s="1"/>
  <c r="J364" i="7" s="1"/>
  <c r="H139" i="10"/>
  <c r="E139" i="10"/>
  <c r="D139" i="10"/>
  <c r="F139" i="7"/>
  <c r="G139" i="7"/>
  <c r="K363" i="4"/>
  <c r="L363" i="4" s="1"/>
  <c r="J364" i="4" s="1"/>
  <c r="H139" i="4"/>
  <c r="E139" i="4"/>
  <c r="D139" i="4"/>
  <c r="K364" i="4" l="1"/>
  <c r="L364" i="4" s="1"/>
  <c r="J365" i="4" s="1"/>
  <c r="K364" i="7"/>
  <c r="L364" i="7" s="1"/>
  <c r="J365" i="7" s="1"/>
  <c r="F139" i="10"/>
  <c r="G139" i="10"/>
  <c r="F139" i="4"/>
  <c r="G139" i="4"/>
  <c r="M139" i="7"/>
  <c r="C140" i="7"/>
  <c r="K353" i="10"/>
  <c r="L353" i="10" s="1"/>
  <c r="K365" i="7" l="1"/>
  <c r="L365" i="7" s="1"/>
  <c r="J366" i="7" s="1"/>
  <c r="J354" i="10"/>
  <c r="K365" i="4"/>
  <c r="L365" i="4" s="1"/>
  <c r="J366" i="4" s="1"/>
  <c r="H140" i="7"/>
  <c r="E140" i="7"/>
  <c r="D140" i="7"/>
  <c r="M139" i="4"/>
  <c r="C140" i="4"/>
  <c r="M139" i="10"/>
  <c r="C140" i="10"/>
  <c r="K366" i="4" l="1"/>
  <c r="L366" i="4" s="1"/>
  <c r="J367" i="4" s="1"/>
  <c r="K366" i="7"/>
  <c r="L366" i="7" s="1"/>
  <c r="J367" i="7" s="1"/>
  <c r="H140" i="10"/>
  <c r="E140" i="10"/>
  <c r="D140" i="10"/>
  <c r="H140" i="4"/>
  <c r="E140" i="4"/>
  <c r="D140" i="4"/>
  <c r="F140" i="7"/>
  <c r="G140" i="7"/>
  <c r="K354" i="10"/>
  <c r="L354" i="10" s="1"/>
  <c r="J355" i="10" l="1"/>
  <c r="K367" i="7"/>
  <c r="L367" i="7" s="1"/>
  <c r="J368" i="7" s="1"/>
  <c r="K367" i="4"/>
  <c r="L367" i="4" s="1"/>
  <c r="J368" i="4" s="1"/>
  <c r="M140" i="7"/>
  <c r="C141" i="7"/>
  <c r="F140" i="10"/>
  <c r="G140" i="10"/>
  <c r="F140" i="4"/>
  <c r="G140" i="4"/>
  <c r="K368" i="4" l="1"/>
  <c r="L368" i="4" s="1"/>
  <c r="J369" i="4" s="1"/>
  <c r="K368" i="7"/>
  <c r="L368" i="7" s="1"/>
  <c r="J369" i="7" s="1"/>
  <c r="M140" i="4"/>
  <c r="C141" i="4"/>
  <c r="M140" i="10"/>
  <c r="C141" i="10"/>
  <c r="E141" i="7"/>
  <c r="H141" i="7"/>
  <c r="D141" i="7"/>
  <c r="K355" i="10"/>
  <c r="L355" i="10" s="1"/>
  <c r="K369" i="7" l="1"/>
  <c r="L369" i="7" s="1"/>
  <c r="J370" i="7" s="1"/>
  <c r="K369" i="4"/>
  <c r="L369" i="4" s="1"/>
  <c r="J370" i="4" s="1"/>
  <c r="E141" i="10"/>
  <c r="H141" i="10"/>
  <c r="D141" i="10"/>
  <c r="F141" i="7"/>
  <c r="G141" i="7"/>
  <c r="J356" i="10"/>
  <c r="E141" i="4"/>
  <c r="H141" i="4"/>
  <c r="D141" i="4"/>
  <c r="K370" i="4" l="1"/>
  <c r="L370" i="4" s="1"/>
  <c r="J371" i="4" s="1"/>
  <c r="K370" i="7"/>
  <c r="L370" i="7" s="1"/>
  <c r="J371" i="7" s="1"/>
  <c r="K356" i="10"/>
  <c r="L356" i="10" s="1"/>
  <c r="M141" i="7"/>
  <c r="C142" i="7"/>
  <c r="F141" i="4"/>
  <c r="G141" i="4"/>
  <c r="F141" i="10"/>
  <c r="G141" i="10"/>
  <c r="K371" i="7" l="1"/>
  <c r="L371" i="7" s="1"/>
  <c r="J372" i="7" s="1"/>
  <c r="K371" i="4"/>
  <c r="L371" i="4" s="1"/>
  <c r="J372" i="4" s="1"/>
  <c r="M141" i="10"/>
  <c r="C142" i="10"/>
  <c r="M141" i="4"/>
  <c r="C142" i="4"/>
  <c r="E142" i="7"/>
  <c r="H142" i="7"/>
  <c r="D142" i="7"/>
  <c r="J357" i="10"/>
  <c r="K372" i="4" l="1"/>
  <c r="L372" i="4" s="1"/>
  <c r="J373" i="4" s="1"/>
  <c r="K357" i="10"/>
  <c r="L357" i="10" s="1"/>
  <c r="F142" i="7"/>
  <c r="G142" i="7"/>
  <c r="E142" i="4"/>
  <c r="H142" i="4"/>
  <c r="D142" i="4"/>
  <c r="K372" i="7"/>
  <c r="L372" i="7" s="1"/>
  <c r="J373" i="7" s="1"/>
  <c r="H142" i="10"/>
  <c r="E142" i="10"/>
  <c r="D142" i="10"/>
  <c r="J358" i="10" l="1"/>
  <c r="K373" i="7"/>
  <c r="L373" i="7" s="1"/>
  <c r="J374" i="7" s="1"/>
  <c r="K373" i="4"/>
  <c r="L373" i="4" s="1"/>
  <c r="J374" i="4" s="1"/>
  <c r="F142" i="4"/>
  <c r="G142" i="4"/>
  <c r="F142" i="10"/>
  <c r="G142" i="10"/>
  <c r="M142" i="7"/>
  <c r="C143" i="7"/>
  <c r="K374" i="4" l="1"/>
  <c r="L374" i="4" s="1"/>
  <c r="J375" i="4" s="1"/>
  <c r="K374" i="7"/>
  <c r="L374" i="7" s="1"/>
  <c r="J375" i="7" s="1"/>
  <c r="H143" i="7"/>
  <c r="E143" i="7"/>
  <c r="D143" i="7"/>
  <c r="M142" i="10"/>
  <c r="C143" i="10"/>
  <c r="M142" i="4"/>
  <c r="C143" i="4"/>
  <c r="K358" i="10"/>
  <c r="L358" i="10" s="1"/>
  <c r="J359" i="10" l="1"/>
  <c r="K375" i="7"/>
  <c r="L375" i="7" s="1"/>
  <c r="J376" i="7" s="1"/>
  <c r="K375" i="4"/>
  <c r="L375" i="4" s="1"/>
  <c r="J376" i="4" s="1"/>
  <c r="F143" i="7"/>
  <c r="G143" i="7"/>
  <c r="H143" i="4"/>
  <c r="E143" i="4"/>
  <c r="D143" i="4"/>
  <c r="H143" i="10"/>
  <c r="E143" i="10"/>
  <c r="D143" i="10"/>
  <c r="K376" i="4" l="1"/>
  <c r="L376" i="4" s="1"/>
  <c r="J377" i="4" s="1"/>
  <c r="K376" i="7"/>
  <c r="L376" i="7" s="1"/>
  <c r="J377" i="7" s="1"/>
  <c r="F143" i="10"/>
  <c r="G143" i="10"/>
  <c r="M143" i="7"/>
  <c r="C144" i="7"/>
  <c r="F143" i="4"/>
  <c r="G143" i="4"/>
  <c r="K359" i="10"/>
  <c r="L359" i="10" s="1"/>
  <c r="J360" i="10" l="1"/>
  <c r="K377" i="7"/>
  <c r="L377" i="7" s="1"/>
  <c r="J378" i="7" s="1"/>
  <c r="K377" i="4"/>
  <c r="L377" i="4" s="1"/>
  <c r="J378" i="4" s="1"/>
  <c r="M143" i="4"/>
  <c r="C144" i="4"/>
  <c r="M143" i="10"/>
  <c r="C144" i="10"/>
  <c r="H144" i="7"/>
  <c r="E144" i="7"/>
  <c r="D144" i="7"/>
  <c r="K378" i="4" l="1"/>
  <c r="L378" i="4" s="1"/>
  <c r="J379" i="4" s="1"/>
  <c r="K378" i="7"/>
  <c r="L378" i="7" s="1"/>
  <c r="J379" i="7" s="1"/>
  <c r="F144" i="7"/>
  <c r="G144" i="7"/>
  <c r="E144" i="10"/>
  <c r="H144" i="10"/>
  <c r="D144" i="10"/>
  <c r="H144" i="4"/>
  <c r="E144" i="4"/>
  <c r="D144" i="4"/>
  <c r="K360" i="10"/>
  <c r="L360" i="10" s="1"/>
  <c r="J361" i="10" l="1"/>
  <c r="K379" i="7"/>
  <c r="L379" i="7" s="1"/>
  <c r="J380" i="7" s="1"/>
  <c r="F144" i="10"/>
  <c r="G144" i="10"/>
  <c r="F144" i="4"/>
  <c r="G144" i="4"/>
  <c r="M144" i="7"/>
  <c r="C145" i="7"/>
  <c r="K379" i="4"/>
  <c r="L379" i="4" s="1"/>
  <c r="J380" i="4" s="1"/>
  <c r="K380" i="4" l="1"/>
  <c r="L380" i="4" s="1"/>
  <c r="J381" i="4" s="1"/>
  <c r="M144" i="4"/>
  <c r="C145" i="4"/>
  <c r="M144" i="10"/>
  <c r="C145" i="10"/>
  <c r="K380" i="7"/>
  <c r="L380" i="7" s="1"/>
  <c r="J381" i="7" s="1"/>
  <c r="H145" i="7"/>
  <c r="E145" i="7"/>
  <c r="D145" i="7"/>
  <c r="K361" i="10"/>
  <c r="L361" i="10" s="1"/>
  <c r="J362" i="10" l="1"/>
  <c r="K381" i="7"/>
  <c r="L381" i="7" s="1"/>
  <c r="J382" i="7" s="1"/>
  <c r="K381" i="4"/>
  <c r="L381" i="4" s="1"/>
  <c r="J382" i="4" s="1"/>
  <c r="H145" i="10"/>
  <c r="E145" i="10"/>
  <c r="D145" i="10"/>
  <c r="F145" i="7"/>
  <c r="G145" i="7"/>
  <c r="H145" i="4"/>
  <c r="E145" i="4"/>
  <c r="D145" i="4"/>
  <c r="K382" i="4" l="1"/>
  <c r="L382" i="4"/>
  <c r="J383" i="4" s="1"/>
  <c r="K382" i="7"/>
  <c r="L382" i="7" s="1"/>
  <c r="J383" i="7" s="1"/>
  <c r="F145" i="4"/>
  <c r="G145" i="4"/>
  <c r="M145" i="7"/>
  <c r="C146" i="7"/>
  <c r="F145" i="10"/>
  <c r="G145" i="10"/>
  <c r="K362" i="10"/>
  <c r="L362" i="10" s="1"/>
  <c r="K383" i="7" l="1"/>
  <c r="L383" i="7" s="1"/>
  <c r="J384" i="7" s="1"/>
  <c r="M145" i="4"/>
  <c r="C146" i="4"/>
  <c r="H146" i="7"/>
  <c r="E146" i="7"/>
  <c r="D146" i="7"/>
  <c r="J363" i="10"/>
  <c r="M145" i="10"/>
  <c r="C146" i="10"/>
  <c r="K383" i="4"/>
  <c r="L383" i="4" s="1"/>
  <c r="J384" i="4" s="1"/>
  <c r="K384" i="4" l="1"/>
  <c r="L384" i="4" s="1"/>
  <c r="J385" i="4" s="1"/>
  <c r="K384" i="7"/>
  <c r="L384" i="7" s="1"/>
  <c r="J385" i="7" s="1"/>
  <c r="K363" i="10"/>
  <c r="L363" i="10" s="1"/>
  <c r="F146" i="7"/>
  <c r="G146" i="7"/>
  <c r="H146" i="10"/>
  <c r="E146" i="10"/>
  <c r="D146" i="10"/>
  <c r="H146" i="4"/>
  <c r="E146" i="4"/>
  <c r="D146" i="4"/>
  <c r="J364" i="10" l="1"/>
  <c r="K385" i="7"/>
  <c r="L385" i="7" s="1"/>
  <c r="J386" i="7" s="1"/>
  <c r="K385" i="4"/>
  <c r="L385" i="4" s="1"/>
  <c r="J386" i="4" s="1"/>
  <c r="F146" i="4"/>
  <c r="G146" i="4"/>
  <c r="F146" i="10"/>
  <c r="G146" i="10"/>
  <c r="M146" i="7"/>
  <c r="C147" i="7"/>
  <c r="K386" i="4" l="1"/>
  <c r="L386" i="4" s="1"/>
  <c r="J387" i="4" s="1"/>
  <c r="K386" i="7"/>
  <c r="L386" i="7" s="1"/>
  <c r="J387" i="7" s="1"/>
  <c r="M146" i="10"/>
  <c r="C147" i="10"/>
  <c r="M146" i="4"/>
  <c r="C147" i="4"/>
  <c r="H147" i="7"/>
  <c r="E147" i="7"/>
  <c r="D147" i="7"/>
  <c r="K364" i="10"/>
  <c r="L364" i="10" s="1"/>
  <c r="J365" i="10" l="1"/>
  <c r="K387" i="7"/>
  <c r="L387" i="7" s="1"/>
  <c r="J388" i="7" s="1"/>
  <c r="K387" i="4"/>
  <c r="L387" i="4"/>
  <c r="J388" i="4" s="1"/>
  <c r="H147" i="4"/>
  <c r="E147" i="4"/>
  <c r="D147" i="4"/>
  <c r="F147" i="7"/>
  <c r="G147" i="7"/>
  <c r="H147" i="10"/>
  <c r="E147" i="10"/>
  <c r="D147" i="10"/>
  <c r="K388" i="7" l="1"/>
  <c r="L388" i="7" s="1"/>
  <c r="J389" i="7" s="1"/>
  <c r="F147" i="10"/>
  <c r="G147" i="10"/>
  <c r="M147" i="7"/>
  <c r="C148" i="7"/>
  <c r="F147" i="4"/>
  <c r="G147" i="4"/>
  <c r="K388" i="4"/>
  <c r="L388" i="4" s="1"/>
  <c r="J389" i="4" s="1"/>
  <c r="K365" i="10"/>
  <c r="L365" i="10" s="1"/>
  <c r="J366" i="10" l="1"/>
  <c r="K389" i="4"/>
  <c r="L389" i="4" s="1"/>
  <c r="H148" i="7"/>
  <c r="E148" i="7"/>
  <c r="D148" i="7"/>
  <c r="M147" i="4"/>
  <c r="C148" i="4"/>
  <c r="M147" i="10"/>
  <c r="C148" i="10"/>
  <c r="K389" i="7"/>
  <c r="L389" i="7" s="1"/>
  <c r="H148" i="10" l="1"/>
  <c r="E148" i="10"/>
  <c r="D148" i="10"/>
  <c r="F148" i="7"/>
  <c r="G148" i="7"/>
  <c r="H148" i="4"/>
  <c r="E148" i="4"/>
  <c r="D148" i="4"/>
  <c r="K366" i="10"/>
  <c r="L366" i="10" s="1"/>
  <c r="J367" i="10" l="1"/>
  <c r="F148" i="4"/>
  <c r="G148" i="4"/>
  <c r="M148" i="7"/>
  <c r="C149" i="7"/>
  <c r="F148" i="10"/>
  <c r="G148" i="10"/>
  <c r="H149" i="7" l="1"/>
  <c r="E149" i="7"/>
  <c r="D149" i="7"/>
  <c r="M148" i="4"/>
  <c r="C149" i="4"/>
  <c r="M148" i="10"/>
  <c r="C149" i="10"/>
  <c r="K367" i="10"/>
  <c r="L367" i="10" s="1"/>
  <c r="J368" i="10" l="1"/>
  <c r="H149" i="4"/>
  <c r="E149" i="4"/>
  <c r="D149" i="4"/>
  <c r="H149" i="10"/>
  <c r="E149" i="10"/>
  <c r="D149" i="10"/>
  <c r="F149" i="7"/>
  <c r="G149" i="7"/>
  <c r="F149" i="4" l="1"/>
  <c r="G149" i="4"/>
  <c r="M149" i="7"/>
  <c r="C150" i="7"/>
  <c r="F149" i="10"/>
  <c r="G149" i="10"/>
  <c r="K368" i="10"/>
  <c r="L368" i="10"/>
  <c r="J369" i="10" l="1"/>
  <c r="M149" i="10"/>
  <c r="C150" i="10"/>
  <c r="M149" i="4"/>
  <c r="C150" i="4"/>
  <c r="H150" i="7"/>
  <c r="E150" i="7"/>
  <c r="D150" i="7"/>
  <c r="H150" i="4" l="1"/>
  <c r="E150" i="4"/>
  <c r="D150" i="4"/>
  <c r="F150" i="7"/>
  <c r="G150" i="7"/>
  <c r="E150" i="10"/>
  <c r="H150" i="10"/>
  <c r="D150" i="10"/>
  <c r="K369" i="10"/>
  <c r="L369" i="10" s="1"/>
  <c r="J370" i="10" l="1"/>
  <c r="M150" i="7"/>
  <c r="C151" i="7"/>
  <c r="F150" i="10"/>
  <c r="G150" i="10"/>
  <c r="F150" i="4"/>
  <c r="G150" i="4"/>
  <c r="M150" i="4" l="1"/>
  <c r="C151" i="4"/>
  <c r="M150" i="10"/>
  <c r="C151" i="10"/>
  <c r="E151" i="7"/>
  <c r="H151" i="7"/>
  <c r="D151" i="7"/>
  <c r="K370" i="10"/>
  <c r="L370" i="10" s="1"/>
  <c r="J371" i="10" l="1"/>
  <c r="F151" i="7"/>
  <c r="G151" i="7"/>
  <c r="H151" i="10"/>
  <c r="E151" i="10"/>
  <c r="D151" i="10"/>
  <c r="H151" i="4"/>
  <c r="E151" i="4"/>
  <c r="D151" i="4"/>
  <c r="F151" i="4" l="1"/>
  <c r="G151" i="4"/>
  <c r="M151" i="7"/>
  <c r="C152" i="7"/>
  <c r="F151" i="10"/>
  <c r="G151" i="10"/>
  <c r="K371" i="10"/>
  <c r="L371" i="10" s="1"/>
  <c r="J372" i="10" l="1"/>
  <c r="H152" i="7"/>
  <c r="E152" i="7"/>
  <c r="D152" i="7"/>
  <c r="M151" i="4"/>
  <c r="C152" i="4"/>
  <c r="M151" i="10"/>
  <c r="C152" i="10"/>
  <c r="H152" i="10" l="1"/>
  <c r="E152" i="10"/>
  <c r="D152" i="10"/>
  <c r="F152" i="7"/>
  <c r="G152" i="7"/>
  <c r="H152" i="4"/>
  <c r="E152" i="4"/>
  <c r="D152" i="4"/>
  <c r="K372" i="10"/>
  <c r="L372" i="10" s="1"/>
  <c r="J373" i="10" l="1"/>
  <c r="M152" i="7"/>
  <c r="C153" i="7"/>
  <c r="F152" i="4"/>
  <c r="G152" i="4"/>
  <c r="F152" i="10"/>
  <c r="G152" i="10"/>
  <c r="M152" i="4" l="1"/>
  <c r="C153" i="4"/>
  <c r="M152" i="10"/>
  <c r="C153" i="10"/>
  <c r="E153" i="7"/>
  <c r="H153" i="7"/>
  <c r="D153" i="7"/>
  <c r="K373" i="10"/>
  <c r="L373" i="10" s="1"/>
  <c r="J374" i="10" l="1"/>
  <c r="F153" i="7"/>
  <c r="G153" i="7"/>
  <c r="H153" i="10"/>
  <c r="E153" i="10"/>
  <c r="D153" i="10"/>
  <c r="H153" i="4"/>
  <c r="E153" i="4"/>
  <c r="D153" i="4"/>
  <c r="F153" i="4" l="1"/>
  <c r="G153" i="4"/>
  <c r="M153" i="7"/>
  <c r="C154" i="7"/>
  <c r="F153" i="10"/>
  <c r="G153" i="10"/>
  <c r="K374" i="10"/>
  <c r="L374" i="10" s="1"/>
  <c r="J375" i="10" l="1"/>
  <c r="M153" i="10"/>
  <c r="C154" i="10"/>
  <c r="M153" i="4"/>
  <c r="C154" i="4"/>
  <c r="H154" i="7"/>
  <c r="E154" i="7"/>
  <c r="D154" i="7"/>
  <c r="F154" i="7" l="1"/>
  <c r="G154" i="7"/>
  <c r="H154" i="4"/>
  <c r="E154" i="4"/>
  <c r="D154" i="4"/>
  <c r="H154" i="10"/>
  <c r="E154" i="10"/>
  <c r="D154" i="10"/>
  <c r="K375" i="10"/>
  <c r="L375" i="10" s="1"/>
  <c r="J376" i="10" l="1"/>
  <c r="F154" i="4"/>
  <c r="G154" i="4"/>
  <c r="M154" i="7"/>
  <c r="C155" i="7"/>
  <c r="F154" i="10"/>
  <c r="G154" i="10"/>
  <c r="M154" i="4" l="1"/>
  <c r="C155" i="4"/>
  <c r="M154" i="10"/>
  <c r="C155" i="10"/>
  <c r="H155" i="7"/>
  <c r="E155" i="7"/>
  <c r="D155" i="7"/>
  <c r="K376" i="10"/>
  <c r="L376" i="10" s="1"/>
  <c r="J377" i="10" l="1"/>
  <c r="H155" i="10"/>
  <c r="E155" i="10"/>
  <c r="D155" i="10"/>
  <c r="H155" i="4"/>
  <c r="E155" i="4"/>
  <c r="D155" i="4"/>
  <c r="F155" i="7"/>
  <c r="G155" i="7"/>
  <c r="M155" i="7" l="1"/>
  <c r="C156" i="7"/>
  <c r="F155" i="4"/>
  <c r="G155" i="4"/>
  <c r="F155" i="10"/>
  <c r="G155" i="10"/>
  <c r="K377" i="10"/>
  <c r="L377" i="10" s="1"/>
  <c r="J378" i="10" l="1"/>
  <c r="M155" i="10"/>
  <c r="C156" i="10"/>
  <c r="M155" i="4"/>
  <c r="C156" i="4"/>
  <c r="H156" i="7"/>
  <c r="E156" i="7"/>
  <c r="D156" i="7"/>
  <c r="F156" i="7" l="1"/>
  <c r="G156" i="7"/>
  <c r="H156" i="4"/>
  <c r="E156" i="4"/>
  <c r="D156" i="4"/>
  <c r="H156" i="10"/>
  <c r="E156" i="10"/>
  <c r="D156" i="10"/>
  <c r="K378" i="10"/>
  <c r="L378" i="10" s="1"/>
  <c r="J379" i="10" l="1"/>
  <c r="F156" i="4"/>
  <c r="G156" i="4"/>
  <c r="M156" i="7"/>
  <c r="C157" i="7"/>
  <c r="F156" i="10"/>
  <c r="G156" i="10"/>
  <c r="E157" i="7" l="1"/>
  <c r="H157" i="7"/>
  <c r="D157" i="7"/>
  <c r="M156" i="4"/>
  <c r="C157" i="4"/>
  <c r="M156" i="10"/>
  <c r="C157" i="10"/>
  <c r="K379" i="10"/>
  <c r="L379" i="10" s="1"/>
  <c r="J380" i="10" l="1"/>
  <c r="E157" i="10"/>
  <c r="H157" i="10"/>
  <c r="D157" i="10"/>
  <c r="H157" i="4"/>
  <c r="E157" i="4"/>
  <c r="D157" i="4"/>
  <c r="F157" i="7"/>
  <c r="G157" i="7"/>
  <c r="M157" i="7" l="1"/>
  <c r="C158" i="7"/>
  <c r="F157" i="4"/>
  <c r="G157" i="4"/>
  <c r="F157" i="10"/>
  <c r="G157" i="10"/>
  <c r="K380" i="10"/>
  <c r="L380" i="10" s="1"/>
  <c r="J381" i="10" l="1"/>
  <c r="M157" i="10"/>
  <c r="C158" i="10"/>
  <c r="M157" i="4"/>
  <c r="C158" i="4"/>
  <c r="H158" i="7"/>
  <c r="E158" i="7"/>
  <c r="D158" i="7"/>
  <c r="F158" i="7" l="1"/>
  <c r="G158" i="7"/>
  <c r="H158" i="4"/>
  <c r="E158" i="4"/>
  <c r="D158" i="4"/>
  <c r="H158" i="10"/>
  <c r="E158" i="10"/>
  <c r="D158" i="10"/>
  <c r="K381" i="10"/>
  <c r="L381" i="10" s="1"/>
  <c r="J382" i="10" l="1"/>
  <c r="F158" i="4"/>
  <c r="G158" i="4"/>
  <c r="M158" i="7"/>
  <c r="C159" i="7"/>
  <c r="F158" i="10"/>
  <c r="G158" i="10"/>
  <c r="M158" i="4" l="1"/>
  <c r="C159" i="4"/>
  <c r="M158" i="10"/>
  <c r="C159" i="10"/>
  <c r="H159" i="7"/>
  <c r="E159" i="7"/>
  <c r="D159" i="7"/>
  <c r="K382" i="10"/>
  <c r="L382" i="10" s="1"/>
  <c r="J383" i="10" l="1"/>
  <c r="F159" i="7"/>
  <c r="G159" i="7"/>
  <c r="H159" i="4"/>
  <c r="E159" i="4"/>
  <c r="D159" i="4"/>
  <c r="H159" i="10"/>
  <c r="E159" i="10"/>
  <c r="D159" i="10"/>
  <c r="F159" i="4" l="1"/>
  <c r="G159" i="4"/>
  <c r="M159" i="7"/>
  <c r="C160" i="7"/>
  <c r="F159" i="10"/>
  <c r="G159" i="10"/>
  <c r="K383" i="10"/>
  <c r="L383" i="10" s="1"/>
  <c r="J384" i="10" l="1"/>
  <c r="M159" i="10"/>
  <c r="C160" i="10"/>
  <c r="H160" i="7"/>
  <c r="E160" i="7"/>
  <c r="D160" i="7"/>
  <c r="M159" i="4"/>
  <c r="C160" i="4"/>
  <c r="H160" i="4" l="1"/>
  <c r="E160" i="4"/>
  <c r="D160" i="4"/>
  <c r="H160" i="10"/>
  <c r="E160" i="10"/>
  <c r="D160" i="10"/>
  <c r="F160" i="7"/>
  <c r="G160" i="7"/>
  <c r="K384" i="10"/>
  <c r="L384" i="10" s="1"/>
  <c r="J385" i="10" l="1"/>
  <c r="M160" i="7"/>
  <c r="C161" i="7"/>
  <c r="F160" i="10"/>
  <c r="G160" i="10"/>
  <c r="F160" i="4"/>
  <c r="G160" i="4"/>
  <c r="M160" i="4" l="1"/>
  <c r="C161" i="4"/>
  <c r="M160" i="10"/>
  <c r="C161" i="10"/>
  <c r="H161" i="7"/>
  <c r="E161" i="7"/>
  <c r="D161" i="7"/>
  <c r="K385" i="10"/>
  <c r="L385" i="10" s="1"/>
  <c r="J386" i="10" l="1"/>
  <c r="F161" i="7"/>
  <c r="G161" i="7"/>
  <c r="H161" i="10"/>
  <c r="E161" i="10"/>
  <c r="D161" i="10"/>
  <c r="H161" i="4"/>
  <c r="E161" i="4"/>
  <c r="D161" i="4"/>
  <c r="M161" i="7" l="1"/>
  <c r="C162" i="7"/>
  <c r="F161" i="4"/>
  <c r="G161" i="4"/>
  <c r="F161" i="10"/>
  <c r="G161" i="10"/>
  <c r="K386" i="10"/>
  <c r="L386" i="10" s="1"/>
  <c r="J387" i="10" l="1"/>
  <c r="M161" i="4"/>
  <c r="C162" i="4"/>
  <c r="H162" i="7"/>
  <c r="E162" i="7"/>
  <c r="D162" i="7"/>
  <c r="M161" i="10"/>
  <c r="C162" i="10"/>
  <c r="H162" i="10" l="1"/>
  <c r="E162" i="10"/>
  <c r="D162" i="10"/>
  <c r="F162" i="7"/>
  <c r="G162" i="7"/>
  <c r="H162" i="4"/>
  <c r="E162" i="4"/>
  <c r="D162" i="4"/>
  <c r="K387" i="10"/>
  <c r="L387" i="10" s="1"/>
  <c r="F162" i="4" l="1"/>
  <c r="G162" i="4"/>
  <c r="F162" i="10"/>
  <c r="G162" i="10"/>
  <c r="J388" i="10"/>
  <c r="M162" i="7"/>
  <c r="C163" i="7"/>
  <c r="K388" i="10" l="1"/>
  <c r="L388" i="10" s="1"/>
  <c r="M162" i="10"/>
  <c r="C163" i="10"/>
  <c r="M162" i="4"/>
  <c r="C163" i="4"/>
  <c r="E163" i="7"/>
  <c r="H163" i="7"/>
  <c r="D163" i="7"/>
  <c r="J389" i="10" l="1"/>
  <c r="F163" i="7"/>
  <c r="G163" i="7"/>
  <c r="H163" i="4"/>
  <c r="E163" i="4"/>
  <c r="D163" i="4"/>
  <c r="H163" i="10"/>
  <c r="E163" i="10"/>
  <c r="D163" i="10"/>
  <c r="F163" i="10" l="1"/>
  <c r="G163" i="10"/>
  <c r="M163" i="7"/>
  <c r="C164" i="7"/>
  <c r="F163" i="4"/>
  <c r="G163" i="4"/>
  <c r="K389" i="10"/>
  <c r="L389" i="10" s="1"/>
  <c r="H164" i="7" l="1"/>
  <c r="E164" i="7"/>
  <c r="D164" i="7"/>
  <c r="M163" i="10"/>
  <c r="C164" i="10"/>
  <c r="M163" i="4"/>
  <c r="C164" i="4"/>
  <c r="H164" i="4" l="1"/>
  <c r="E164" i="4"/>
  <c r="D164" i="4"/>
  <c r="F164" i="7"/>
  <c r="G164" i="7"/>
  <c r="H164" i="10"/>
  <c r="E164" i="10"/>
  <c r="D164" i="10"/>
  <c r="F164" i="4" l="1"/>
  <c r="G164" i="4"/>
  <c r="F164" i="10"/>
  <c r="G164" i="10"/>
  <c r="M164" i="7"/>
  <c r="C165" i="7"/>
  <c r="M164" i="10" l="1"/>
  <c r="C165" i="10"/>
  <c r="M164" i="4"/>
  <c r="C165" i="4"/>
  <c r="H165" i="7"/>
  <c r="E165" i="7"/>
  <c r="D165" i="7"/>
  <c r="F165" i="7" l="1"/>
  <c r="G165" i="7"/>
  <c r="H165" i="4"/>
  <c r="E165" i="4"/>
  <c r="D165" i="4"/>
  <c r="E165" i="10"/>
  <c r="H165" i="10"/>
  <c r="D165" i="10"/>
  <c r="F165" i="4" l="1"/>
  <c r="G165" i="4"/>
  <c r="M165" i="7"/>
  <c r="C166" i="7"/>
  <c r="F165" i="10"/>
  <c r="G165" i="10"/>
  <c r="H166" i="7" l="1"/>
  <c r="E166" i="7"/>
  <c r="D166" i="7"/>
  <c r="M165" i="4"/>
  <c r="C166" i="4"/>
  <c r="M165" i="10"/>
  <c r="C166" i="10"/>
  <c r="H166" i="4" l="1"/>
  <c r="E166" i="4"/>
  <c r="D166" i="4"/>
  <c r="F166" i="7"/>
  <c r="G166" i="7"/>
  <c r="H166" i="10"/>
  <c r="E166" i="10"/>
  <c r="D166" i="10"/>
  <c r="F166" i="4" l="1"/>
  <c r="G166" i="4"/>
  <c r="F166" i="10"/>
  <c r="G166" i="10"/>
  <c r="M166" i="7"/>
  <c r="C167" i="7"/>
  <c r="H167" i="7" l="1"/>
  <c r="E167" i="7"/>
  <c r="D167" i="7"/>
  <c r="M166" i="10"/>
  <c r="C167" i="10"/>
  <c r="M166" i="4"/>
  <c r="C167" i="4"/>
  <c r="H167" i="10" l="1"/>
  <c r="E167" i="10"/>
  <c r="D167" i="10"/>
  <c r="F167" i="7"/>
  <c r="G167" i="7"/>
  <c r="H167" i="4"/>
  <c r="E167" i="4"/>
  <c r="D167" i="4"/>
  <c r="F167" i="10" l="1"/>
  <c r="G167" i="10"/>
  <c r="F167" i="4"/>
  <c r="G167" i="4"/>
  <c r="M167" i="7"/>
  <c r="C168" i="7"/>
  <c r="H168" i="7" l="1"/>
  <c r="E168" i="7"/>
  <c r="D168" i="7"/>
  <c r="M167" i="4"/>
  <c r="C168" i="4"/>
  <c r="M167" i="10"/>
  <c r="C168" i="10"/>
  <c r="E168" i="4" l="1"/>
  <c r="H168" i="4"/>
  <c r="D168" i="4"/>
  <c r="F168" i="7"/>
  <c r="G168" i="7"/>
  <c r="H168" i="10"/>
  <c r="E168" i="10"/>
  <c r="D168" i="10"/>
  <c r="F168" i="10" l="1"/>
  <c r="G168" i="10"/>
  <c r="M168" i="7"/>
  <c r="C169" i="7"/>
  <c r="F168" i="4"/>
  <c r="G168" i="4"/>
  <c r="M168" i="10" l="1"/>
  <c r="C169" i="10"/>
  <c r="M168" i="4"/>
  <c r="C169" i="4"/>
  <c r="E169" i="7"/>
  <c r="H169" i="7"/>
  <c r="D169" i="7"/>
  <c r="F169" i="7" l="1"/>
  <c r="G169" i="7"/>
  <c r="H169" i="4"/>
  <c r="E169" i="4"/>
  <c r="D169" i="4"/>
  <c r="H169" i="10"/>
  <c r="E169" i="10"/>
  <c r="D169" i="10"/>
  <c r="F169" i="10" l="1"/>
  <c r="G169" i="10"/>
  <c r="F169" i="4"/>
  <c r="G169" i="4"/>
  <c r="M169" i="7"/>
  <c r="C170" i="7"/>
  <c r="E170" i="7" l="1"/>
  <c r="H170" i="7"/>
  <c r="D170" i="7"/>
  <c r="M169" i="4"/>
  <c r="C170" i="4"/>
  <c r="M169" i="10"/>
  <c r="C170" i="10"/>
  <c r="H170" i="10" l="1"/>
  <c r="E170" i="10"/>
  <c r="D170" i="10"/>
  <c r="H170" i="4"/>
  <c r="E170" i="4"/>
  <c r="D170" i="4"/>
  <c r="F170" i="7"/>
  <c r="G170" i="7"/>
  <c r="F170" i="10" l="1"/>
  <c r="G170" i="10"/>
  <c r="M170" i="7"/>
  <c r="C171" i="7"/>
  <c r="F170" i="4"/>
  <c r="G170" i="4"/>
  <c r="M170" i="10" l="1"/>
  <c r="C171" i="10"/>
  <c r="M170" i="4"/>
  <c r="C171" i="4"/>
  <c r="H171" i="7"/>
  <c r="E171" i="7"/>
  <c r="D171" i="7"/>
  <c r="F171" i="7" l="1"/>
  <c r="G171" i="7"/>
  <c r="H171" i="10"/>
  <c r="E171" i="10"/>
  <c r="D171" i="10"/>
  <c r="H171" i="4"/>
  <c r="E171" i="4"/>
  <c r="D171" i="4"/>
  <c r="F171" i="4" l="1"/>
  <c r="G171" i="4"/>
  <c r="F171" i="10"/>
  <c r="G171" i="10"/>
  <c r="M171" i="7"/>
  <c r="C172" i="7"/>
  <c r="M171" i="10" l="1"/>
  <c r="C172" i="10"/>
  <c r="M171" i="4"/>
  <c r="C172" i="4"/>
  <c r="H172" i="7"/>
  <c r="E172" i="7"/>
  <c r="D172" i="7"/>
  <c r="F172" i="7" l="1"/>
  <c r="G172" i="7"/>
  <c r="H172" i="4"/>
  <c r="E172" i="4"/>
  <c r="D172" i="4"/>
  <c r="H172" i="10"/>
  <c r="E172" i="10"/>
  <c r="D172" i="10"/>
  <c r="F172" i="10" l="1"/>
  <c r="G172" i="10"/>
  <c r="F172" i="4"/>
  <c r="G172" i="4"/>
  <c r="M172" i="7"/>
  <c r="C173" i="7"/>
  <c r="H173" i="7" l="1"/>
  <c r="E173" i="7"/>
  <c r="D173" i="7"/>
  <c r="M172" i="4"/>
  <c r="C173" i="4"/>
  <c r="M172" i="10"/>
  <c r="C173" i="10"/>
  <c r="H173" i="4" l="1"/>
  <c r="E173" i="4"/>
  <c r="D173" i="4"/>
  <c r="F173" i="7"/>
  <c r="G173" i="7"/>
  <c r="H173" i="10"/>
  <c r="E173" i="10"/>
  <c r="D173" i="10"/>
  <c r="F173" i="4" l="1"/>
  <c r="G173" i="4"/>
  <c r="F173" i="10"/>
  <c r="G173" i="10"/>
  <c r="M173" i="7"/>
  <c r="C174" i="7"/>
  <c r="H174" i="7" l="1"/>
  <c r="E174" i="7"/>
  <c r="D174" i="7"/>
  <c r="M173" i="10"/>
  <c r="C174" i="10"/>
  <c r="M173" i="4"/>
  <c r="C174" i="4"/>
  <c r="H174" i="4" l="1"/>
  <c r="E174" i="4"/>
  <c r="D174" i="4"/>
  <c r="F174" i="7"/>
  <c r="G174" i="7"/>
  <c r="E174" i="10"/>
  <c r="H174" i="10"/>
  <c r="D174" i="10"/>
  <c r="F174" i="4" l="1"/>
  <c r="G174" i="4"/>
  <c r="F174" i="10"/>
  <c r="G174" i="10"/>
  <c r="M174" i="7"/>
  <c r="C175" i="7"/>
  <c r="M174" i="10" l="1"/>
  <c r="C175" i="10"/>
  <c r="M174" i="4"/>
  <c r="C175" i="4"/>
  <c r="H175" i="7"/>
  <c r="E175" i="7"/>
  <c r="D175" i="7"/>
  <c r="F175" i="7" l="1"/>
  <c r="G175" i="7"/>
  <c r="H175" i="4"/>
  <c r="E175" i="4"/>
  <c r="D175" i="4"/>
  <c r="H175" i="10"/>
  <c r="E175" i="10"/>
  <c r="D175" i="10"/>
  <c r="F175" i="10" l="1"/>
  <c r="G175" i="10"/>
  <c r="F175" i="4"/>
  <c r="G175" i="4"/>
  <c r="M175" i="7"/>
  <c r="C176" i="7"/>
  <c r="H176" i="7" l="1"/>
  <c r="E176" i="7"/>
  <c r="D176" i="7"/>
  <c r="M175" i="4"/>
  <c r="C176" i="4"/>
  <c r="M175" i="10"/>
  <c r="C176" i="10"/>
  <c r="H176" i="10" l="1"/>
  <c r="E176" i="10"/>
  <c r="D176" i="10"/>
  <c r="H176" i="4"/>
  <c r="E176" i="4"/>
  <c r="D176" i="4"/>
  <c r="F176" i="7"/>
  <c r="G176" i="7"/>
  <c r="M176" i="7" l="1"/>
  <c r="C177" i="7"/>
  <c r="F176" i="10"/>
  <c r="G176" i="10"/>
  <c r="F176" i="4"/>
  <c r="G176" i="4"/>
  <c r="M176" i="10" l="1"/>
  <c r="C177" i="10"/>
  <c r="H177" i="7"/>
  <c r="E177" i="7"/>
  <c r="D177" i="7"/>
  <c r="M176" i="4"/>
  <c r="C177" i="4"/>
  <c r="H177" i="4" l="1"/>
  <c r="E177" i="4"/>
  <c r="D177" i="4"/>
  <c r="F177" i="7"/>
  <c r="G177" i="7"/>
  <c r="H177" i="10"/>
  <c r="E177" i="10"/>
  <c r="D177" i="10"/>
  <c r="F177" i="4" l="1"/>
  <c r="G177" i="4"/>
  <c r="F177" i="10"/>
  <c r="G177" i="10"/>
  <c r="M177" i="7"/>
  <c r="C178" i="7"/>
  <c r="M177" i="10" l="1"/>
  <c r="C178" i="10"/>
  <c r="M177" i="4"/>
  <c r="C178" i="4"/>
  <c r="H178" i="7"/>
  <c r="E178" i="7"/>
  <c r="D178" i="7"/>
  <c r="F178" i="7" l="1"/>
  <c r="G178" i="7"/>
  <c r="H178" i="4"/>
  <c r="E178" i="4"/>
  <c r="D178" i="4"/>
  <c r="E178" i="10"/>
  <c r="H178" i="10"/>
  <c r="D178" i="10"/>
  <c r="F178" i="4" l="1"/>
  <c r="G178" i="4"/>
  <c r="M178" i="7"/>
  <c r="C179" i="7"/>
  <c r="F178" i="10"/>
  <c r="G178" i="10"/>
  <c r="M178" i="10" l="1"/>
  <c r="C179" i="10"/>
  <c r="H179" i="7"/>
  <c r="E179" i="7"/>
  <c r="D179" i="7"/>
  <c r="M178" i="4"/>
  <c r="C179" i="4"/>
  <c r="H179" i="4" l="1"/>
  <c r="E179" i="4"/>
  <c r="D179" i="4"/>
  <c r="F179" i="7"/>
  <c r="G179" i="7"/>
  <c r="H179" i="10"/>
  <c r="E179" i="10"/>
  <c r="D179" i="10"/>
  <c r="F179" i="4" l="1"/>
  <c r="G179" i="4"/>
  <c r="F179" i="10"/>
  <c r="G179" i="10"/>
  <c r="M179" i="7"/>
  <c r="C180" i="7"/>
  <c r="H180" i="7" l="1"/>
  <c r="E180" i="7"/>
  <c r="D180" i="7"/>
  <c r="M179" i="10"/>
  <c r="C180" i="10"/>
  <c r="M179" i="4"/>
  <c r="C180" i="4"/>
  <c r="H180" i="4" l="1"/>
  <c r="E180" i="4"/>
  <c r="D180" i="4"/>
  <c r="H180" i="10"/>
  <c r="E180" i="10"/>
  <c r="D180" i="10"/>
  <c r="F180" i="7"/>
  <c r="G180" i="7"/>
  <c r="M180" i="7" l="1"/>
  <c r="C181" i="7"/>
  <c r="F180" i="4"/>
  <c r="G180" i="4"/>
  <c r="F180" i="10"/>
  <c r="G180" i="10"/>
  <c r="M180" i="10" l="1"/>
  <c r="C181" i="10"/>
  <c r="M180" i="4"/>
  <c r="C181" i="4"/>
  <c r="H181" i="7"/>
  <c r="E181" i="7"/>
  <c r="D181" i="7"/>
  <c r="F181" i="7" l="1"/>
  <c r="G181" i="7"/>
  <c r="H181" i="4"/>
  <c r="E181" i="4"/>
  <c r="D181" i="4"/>
  <c r="E181" i="10"/>
  <c r="H181" i="10"/>
  <c r="D181" i="10"/>
  <c r="F181" i="4" l="1"/>
  <c r="G181" i="4"/>
  <c r="M181" i="7"/>
  <c r="C182" i="7"/>
  <c r="F181" i="10"/>
  <c r="G181" i="10"/>
  <c r="E182" i="7" l="1"/>
  <c r="H182" i="7"/>
  <c r="D182" i="7"/>
  <c r="M181" i="4"/>
  <c r="C182" i="4"/>
  <c r="M181" i="10"/>
  <c r="C182" i="10"/>
  <c r="H182" i="10" l="1"/>
  <c r="E182" i="10"/>
  <c r="D182" i="10"/>
  <c r="H182" i="4"/>
  <c r="E182" i="4"/>
  <c r="D182" i="4"/>
  <c r="F182" i="7"/>
  <c r="G182" i="7"/>
  <c r="M182" i="7" l="1"/>
  <c r="C183" i="7"/>
  <c r="F182" i="10"/>
  <c r="G182" i="10"/>
  <c r="F182" i="4"/>
  <c r="G182" i="4"/>
  <c r="M182" i="4" l="1"/>
  <c r="C183" i="4"/>
  <c r="M182" i="10"/>
  <c r="C183" i="10"/>
  <c r="H183" i="7"/>
  <c r="E183" i="7"/>
  <c r="D183" i="7"/>
  <c r="F183" i="7" l="1"/>
  <c r="G183" i="7"/>
  <c r="H183" i="10"/>
  <c r="E183" i="10"/>
  <c r="D183" i="10"/>
  <c r="H183" i="4"/>
  <c r="E183" i="4"/>
  <c r="D183" i="4"/>
  <c r="F183" i="4" l="1"/>
  <c r="G183" i="4"/>
  <c r="F183" i="10"/>
  <c r="G183" i="10"/>
  <c r="M183" i="7"/>
  <c r="C184" i="7"/>
  <c r="H184" i="7" l="1"/>
  <c r="E184" i="7"/>
  <c r="D184" i="7"/>
  <c r="M183" i="10"/>
  <c r="C184" i="10"/>
  <c r="M183" i="4"/>
  <c r="C184" i="4"/>
  <c r="E184" i="4" l="1"/>
  <c r="H184" i="4"/>
  <c r="D184" i="4"/>
  <c r="F184" i="7"/>
  <c r="G184" i="7"/>
  <c r="E184" i="10"/>
  <c r="H184" i="10"/>
  <c r="D184" i="10"/>
  <c r="F184" i="10" l="1"/>
  <c r="G184" i="10"/>
  <c r="M184" i="7"/>
  <c r="C185" i="7"/>
  <c r="F184" i="4"/>
  <c r="G184" i="4"/>
  <c r="M184" i="10" l="1"/>
  <c r="C185" i="10"/>
  <c r="M184" i="4"/>
  <c r="C185" i="4"/>
  <c r="E185" i="7"/>
  <c r="H185" i="7"/>
  <c r="D185" i="7"/>
  <c r="F185" i="7" l="1"/>
  <c r="G185" i="7"/>
  <c r="H185" i="4"/>
  <c r="E185" i="4"/>
  <c r="D185" i="4"/>
  <c r="H185" i="10"/>
  <c r="E185" i="10"/>
  <c r="D185" i="10"/>
  <c r="F185" i="10" l="1"/>
  <c r="G185" i="10"/>
  <c r="F185" i="4"/>
  <c r="G185" i="4"/>
  <c r="M185" i="7"/>
  <c r="C186" i="7"/>
  <c r="H186" i="7" l="1"/>
  <c r="E186" i="7"/>
  <c r="D186" i="7"/>
  <c r="M185" i="4"/>
  <c r="C186" i="4"/>
  <c r="M185" i="10"/>
  <c r="C186" i="10"/>
  <c r="H186" i="10" l="1"/>
  <c r="E186" i="10"/>
  <c r="D186" i="10"/>
  <c r="H186" i="4"/>
  <c r="E186" i="4"/>
  <c r="D186" i="4"/>
  <c r="F186" i="7"/>
  <c r="G186" i="7"/>
  <c r="M186" i="7" l="1"/>
  <c r="C187" i="7"/>
  <c r="F186" i="10"/>
  <c r="G186" i="10"/>
  <c r="F186" i="4"/>
  <c r="G186" i="4"/>
  <c r="M186" i="4" l="1"/>
  <c r="C187" i="4"/>
  <c r="M186" i="10"/>
  <c r="C187" i="10"/>
  <c r="H187" i="7"/>
  <c r="E187" i="7"/>
  <c r="D187" i="7"/>
  <c r="F187" i="7" l="1"/>
  <c r="G187" i="7"/>
  <c r="H187" i="10"/>
  <c r="E187" i="10"/>
  <c r="D187" i="10"/>
  <c r="H187" i="4"/>
  <c r="E187" i="4"/>
  <c r="D187" i="4"/>
  <c r="F187" i="4" l="1"/>
  <c r="G187" i="4"/>
  <c r="F187" i="10"/>
  <c r="G187" i="10"/>
  <c r="M187" i="7"/>
  <c r="C188" i="7"/>
  <c r="H188" i="7" l="1"/>
  <c r="E188" i="7"/>
  <c r="D188" i="7"/>
  <c r="M187" i="10"/>
  <c r="C188" i="10"/>
  <c r="M187" i="4"/>
  <c r="C188" i="4"/>
  <c r="F188" i="7" l="1"/>
  <c r="G188" i="7"/>
  <c r="H188" i="4"/>
  <c r="E188" i="4"/>
  <c r="D188" i="4"/>
  <c r="E188" i="10"/>
  <c r="H188" i="10"/>
  <c r="D188" i="10"/>
  <c r="F188" i="4" l="1"/>
  <c r="G188" i="4"/>
  <c r="M188" i="7"/>
  <c r="C189" i="7"/>
  <c r="F188" i="10"/>
  <c r="G188" i="10"/>
  <c r="M188" i="4" l="1"/>
  <c r="C189" i="4"/>
  <c r="M188" i="10"/>
  <c r="C189" i="10"/>
  <c r="H189" i="7"/>
  <c r="E189" i="7"/>
  <c r="D189" i="7"/>
  <c r="F189" i="7" l="1"/>
  <c r="G189" i="7"/>
  <c r="H189" i="10"/>
  <c r="E189" i="10"/>
  <c r="D189" i="10"/>
  <c r="E189" i="4"/>
  <c r="H189" i="4"/>
  <c r="D189" i="4"/>
  <c r="F189" i="10" l="1"/>
  <c r="G189" i="10"/>
  <c r="M189" i="7"/>
  <c r="C190" i="7"/>
  <c r="F189" i="4"/>
  <c r="G189" i="4"/>
  <c r="M189" i="4" l="1"/>
  <c r="C190" i="4"/>
  <c r="H190" i="7"/>
  <c r="E190" i="7"/>
  <c r="D190" i="7"/>
  <c r="M189" i="10"/>
  <c r="C190" i="10"/>
  <c r="F190" i="7" l="1"/>
  <c r="G190" i="7"/>
  <c r="H190" i="10"/>
  <c r="E190" i="10"/>
  <c r="D190" i="10"/>
  <c r="H190" i="4"/>
  <c r="E190" i="4"/>
  <c r="D190" i="4"/>
  <c r="F190" i="4" l="1"/>
  <c r="G190" i="4"/>
  <c r="F190" i="10"/>
  <c r="G190" i="10"/>
  <c r="M190" i="7"/>
  <c r="C191" i="7"/>
  <c r="E191" i="7" l="1"/>
  <c r="H191" i="7"/>
  <c r="D191" i="7"/>
  <c r="M190" i="10"/>
  <c r="C191" i="10"/>
  <c r="M190" i="4"/>
  <c r="C191" i="4"/>
  <c r="H191" i="4" l="1"/>
  <c r="E191" i="4"/>
  <c r="D191" i="4"/>
  <c r="E191" i="10"/>
  <c r="H191" i="10"/>
  <c r="D191" i="10"/>
  <c r="F191" i="7"/>
  <c r="G191" i="7"/>
  <c r="M191" i="7" l="1"/>
  <c r="C192" i="7"/>
  <c r="F191" i="10"/>
  <c r="G191" i="10"/>
  <c r="F191" i="4"/>
  <c r="G191" i="4"/>
  <c r="M191" i="4" l="1"/>
  <c r="C192" i="4"/>
  <c r="H192" i="7"/>
  <c r="E192" i="7"/>
  <c r="D192" i="7"/>
  <c r="M191" i="10"/>
  <c r="C192" i="10"/>
  <c r="E192" i="10" l="1"/>
  <c r="H192" i="10"/>
  <c r="D192" i="10"/>
  <c r="F192" i="7"/>
  <c r="G192" i="7"/>
  <c r="H192" i="4"/>
  <c r="E192" i="4"/>
  <c r="D192" i="4"/>
  <c r="M192" i="7" l="1"/>
  <c r="C193" i="7"/>
  <c r="F192" i="4"/>
  <c r="G192" i="4"/>
  <c r="F192" i="10"/>
  <c r="G192" i="10"/>
  <c r="M192" i="4" l="1"/>
  <c r="C193" i="4"/>
  <c r="H193" i="7"/>
  <c r="E193" i="7"/>
  <c r="D193" i="7"/>
  <c r="M192" i="10"/>
  <c r="C193" i="10"/>
  <c r="F193" i="7" l="1"/>
  <c r="G193" i="7"/>
  <c r="H193" i="10"/>
  <c r="E193" i="10"/>
  <c r="D193" i="10"/>
  <c r="H193" i="4"/>
  <c r="E193" i="4"/>
  <c r="D193" i="4"/>
  <c r="F193" i="10" l="1"/>
  <c r="G193" i="10"/>
  <c r="M193" i="7"/>
  <c r="C194" i="7"/>
  <c r="F193" i="4"/>
  <c r="G193" i="4"/>
  <c r="H194" i="7" l="1"/>
  <c r="E194" i="7"/>
  <c r="D194" i="7"/>
  <c r="M193" i="10"/>
  <c r="C194" i="10"/>
  <c r="M193" i="4"/>
  <c r="C194" i="4"/>
  <c r="E194" i="10" l="1"/>
  <c r="H194" i="10"/>
  <c r="D194" i="10"/>
  <c r="H194" i="4"/>
  <c r="E194" i="4"/>
  <c r="D194" i="4"/>
  <c r="F194" i="7"/>
  <c r="G194" i="7"/>
  <c r="F194" i="4" l="1"/>
  <c r="G194" i="4"/>
  <c r="M194" i="7"/>
  <c r="C195" i="7"/>
  <c r="F194" i="10"/>
  <c r="G194" i="10"/>
  <c r="E195" i="7" l="1"/>
  <c r="H195" i="7"/>
  <c r="D195" i="7"/>
  <c r="M194" i="4"/>
  <c r="C195" i="4"/>
  <c r="M194" i="10"/>
  <c r="C195" i="10"/>
  <c r="H195" i="10" l="1"/>
  <c r="E195" i="10"/>
  <c r="D195" i="10"/>
  <c r="H195" i="4"/>
  <c r="E195" i="4"/>
  <c r="D195" i="4"/>
  <c r="F195" i="7"/>
  <c r="G195" i="7"/>
  <c r="F195" i="4" l="1"/>
  <c r="G195" i="4"/>
  <c r="F195" i="10"/>
  <c r="G195" i="10"/>
  <c r="M195" i="7"/>
  <c r="C196" i="7"/>
  <c r="H196" i="7" l="1"/>
  <c r="E196" i="7"/>
  <c r="D196" i="7"/>
  <c r="M195" i="10"/>
  <c r="C196" i="10"/>
  <c r="M195" i="4"/>
  <c r="C196" i="4"/>
  <c r="F196" i="7" l="1"/>
  <c r="G196" i="7"/>
  <c r="H196" i="4"/>
  <c r="E196" i="4"/>
  <c r="D196" i="4"/>
  <c r="H196" i="10"/>
  <c r="E196" i="10"/>
  <c r="D196" i="10"/>
  <c r="F196" i="4" l="1"/>
  <c r="G196" i="4"/>
  <c r="M196" i="7"/>
  <c r="C197" i="7"/>
  <c r="F196" i="10"/>
  <c r="G196" i="10"/>
  <c r="H197" i="7" l="1"/>
  <c r="E197" i="7"/>
  <c r="D197" i="7"/>
  <c r="M196" i="4"/>
  <c r="C197" i="4"/>
  <c r="M196" i="10"/>
  <c r="C197" i="10"/>
  <c r="E197" i="10" l="1"/>
  <c r="H197" i="10"/>
  <c r="D197" i="10"/>
  <c r="H197" i="4"/>
  <c r="E197" i="4"/>
  <c r="D197" i="4"/>
  <c r="F197" i="7"/>
  <c r="G197" i="7"/>
  <c r="M197" i="7" l="1"/>
  <c r="C198" i="7"/>
  <c r="F197" i="4"/>
  <c r="G197" i="4"/>
  <c r="F197" i="10"/>
  <c r="G197" i="10"/>
  <c r="M197" i="10" l="1"/>
  <c r="C198" i="10"/>
  <c r="M197" i="4"/>
  <c r="C198" i="4"/>
  <c r="H198" i="7"/>
  <c r="E198" i="7"/>
  <c r="D198" i="7"/>
  <c r="F198" i="7" l="1"/>
  <c r="G198" i="7"/>
  <c r="H198" i="4"/>
  <c r="E198" i="4"/>
  <c r="D198" i="4"/>
  <c r="E198" i="10"/>
  <c r="H198" i="10"/>
  <c r="D198" i="10"/>
  <c r="M198" i="7" l="1"/>
  <c r="C199" i="7"/>
  <c r="F198" i="10"/>
  <c r="G198" i="10"/>
  <c r="F198" i="4"/>
  <c r="G198" i="4"/>
  <c r="M198" i="4" l="1"/>
  <c r="C199" i="4"/>
  <c r="M198" i="10"/>
  <c r="C199" i="10"/>
  <c r="E199" i="7"/>
  <c r="H199" i="7"/>
  <c r="D199" i="7"/>
  <c r="F199" i="7" l="1"/>
  <c r="G199" i="7"/>
  <c r="H199" i="10"/>
  <c r="E199" i="10"/>
  <c r="D199" i="10"/>
  <c r="E199" i="4"/>
  <c r="H199" i="4"/>
  <c r="D199" i="4"/>
  <c r="F199" i="4" l="1"/>
  <c r="G199" i="4"/>
  <c r="F199" i="10"/>
  <c r="G199" i="10"/>
  <c r="M199" i="7"/>
  <c r="C200" i="7"/>
  <c r="H200" i="7" l="1"/>
  <c r="E200" i="7"/>
  <c r="D200" i="7"/>
  <c r="M199" i="10"/>
  <c r="C200" i="10"/>
  <c r="M199" i="4"/>
  <c r="C200" i="4"/>
  <c r="H200" i="10" l="1"/>
  <c r="E200" i="10"/>
  <c r="D200" i="10"/>
  <c r="F200" i="7"/>
  <c r="G200" i="7"/>
  <c r="E200" i="4"/>
  <c r="H200" i="4"/>
  <c r="D200" i="4"/>
  <c r="M200" i="7" l="1"/>
  <c r="C201" i="7"/>
  <c r="F200" i="10"/>
  <c r="G200" i="10"/>
  <c r="F200" i="4"/>
  <c r="G200" i="4"/>
  <c r="M200" i="4" l="1"/>
  <c r="C201" i="4"/>
  <c r="M200" i="10"/>
  <c r="C201" i="10"/>
  <c r="E201" i="7"/>
  <c r="H201" i="7"/>
  <c r="D201" i="7"/>
  <c r="F201" i="7" l="1"/>
  <c r="G201" i="7"/>
  <c r="H201" i="10"/>
  <c r="E201" i="10"/>
  <c r="D201" i="10"/>
  <c r="H201" i="4"/>
  <c r="E201" i="4"/>
  <c r="D201" i="4"/>
  <c r="F201" i="10" l="1"/>
  <c r="G201" i="10"/>
  <c r="M201" i="7"/>
  <c r="C202" i="7"/>
  <c r="F201" i="4"/>
  <c r="G201" i="4"/>
  <c r="M201" i="4" l="1"/>
  <c r="C202" i="4"/>
  <c r="M201" i="10"/>
  <c r="C202" i="10"/>
  <c r="H202" i="7"/>
  <c r="E202" i="7"/>
  <c r="D202" i="7"/>
  <c r="F202" i="7" l="1"/>
  <c r="G202" i="7"/>
  <c r="H202" i="10"/>
  <c r="E202" i="10"/>
  <c r="D202" i="10"/>
  <c r="H202" i="4"/>
  <c r="E202" i="4"/>
  <c r="D202" i="4"/>
  <c r="F202" i="4" l="1"/>
  <c r="G202" i="4"/>
  <c r="M202" i="7"/>
  <c r="C203" i="7"/>
  <c r="F202" i="10"/>
  <c r="G202" i="10"/>
  <c r="M202" i="10" l="1"/>
  <c r="C203" i="10"/>
  <c r="H203" i="7"/>
  <c r="E203" i="7"/>
  <c r="D203" i="7"/>
  <c r="M202" i="4"/>
  <c r="C203" i="4"/>
  <c r="H203" i="4" l="1"/>
  <c r="E203" i="4"/>
  <c r="D203" i="4"/>
  <c r="F203" i="7"/>
  <c r="G203" i="7"/>
  <c r="H203" i="10"/>
  <c r="E203" i="10"/>
  <c r="D203" i="10"/>
  <c r="F203" i="10" l="1"/>
  <c r="G203" i="10"/>
  <c r="M203" i="7"/>
  <c r="C204" i="7"/>
  <c r="F203" i="4"/>
  <c r="G203" i="4"/>
  <c r="M203" i="4" l="1"/>
  <c r="C204" i="4"/>
  <c r="M203" i="10"/>
  <c r="C204" i="10"/>
  <c r="H204" i="7"/>
  <c r="E204" i="7"/>
  <c r="D204" i="7"/>
  <c r="F204" i="7" l="1"/>
  <c r="G204" i="7"/>
  <c r="H204" i="10"/>
  <c r="E204" i="10"/>
  <c r="D204" i="10"/>
  <c r="H204" i="4"/>
  <c r="E204" i="4"/>
  <c r="D204" i="4"/>
  <c r="F204" i="4" l="1"/>
  <c r="G204" i="4"/>
  <c r="M204" i="7"/>
  <c r="C205" i="7"/>
  <c r="F204" i="10"/>
  <c r="G204" i="10"/>
  <c r="M204" i="10" l="1"/>
  <c r="C205" i="10"/>
  <c r="M204" i="4"/>
  <c r="C205" i="4"/>
  <c r="H205" i="7"/>
  <c r="E205" i="7"/>
  <c r="D205" i="7"/>
  <c r="F205" i="7" l="1"/>
  <c r="G205" i="7"/>
  <c r="H205" i="4"/>
  <c r="E205" i="4"/>
  <c r="D205" i="4"/>
  <c r="H205" i="10"/>
  <c r="E205" i="10"/>
  <c r="D205" i="10"/>
  <c r="F205" i="4" l="1"/>
  <c r="G205" i="4"/>
  <c r="M205" i="7"/>
  <c r="C206" i="7"/>
  <c r="F205" i="10"/>
  <c r="G205" i="10"/>
  <c r="H206" i="7" l="1"/>
  <c r="E206" i="7"/>
  <c r="D206" i="7"/>
  <c r="M205" i="4"/>
  <c r="C206" i="4"/>
  <c r="M205" i="10"/>
  <c r="C206" i="10"/>
  <c r="H206" i="10" l="1"/>
  <c r="E206" i="10"/>
  <c r="D206" i="10"/>
  <c r="F206" i="7"/>
  <c r="G206" i="7"/>
  <c r="H206" i="4"/>
  <c r="E206" i="4"/>
  <c r="D206" i="4"/>
  <c r="M206" i="7" l="1"/>
  <c r="C207" i="7"/>
  <c r="F206" i="4"/>
  <c r="G206" i="4"/>
  <c r="F206" i="10"/>
  <c r="G206" i="10"/>
  <c r="M206" i="10" l="1"/>
  <c r="C207" i="10"/>
  <c r="M206" i="4"/>
  <c r="C207" i="4"/>
  <c r="E207" i="7"/>
  <c r="H207" i="7"/>
  <c r="D207" i="7"/>
  <c r="F207" i="7" l="1"/>
  <c r="G207" i="7"/>
  <c r="H207" i="4"/>
  <c r="E207" i="4"/>
  <c r="D207" i="4"/>
  <c r="H207" i="10"/>
  <c r="E207" i="10"/>
  <c r="D207" i="10"/>
  <c r="F207" i="4" l="1"/>
  <c r="G207" i="4"/>
  <c r="M207" i="7"/>
  <c r="C208" i="7"/>
  <c r="F207" i="10"/>
  <c r="G207" i="10"/>
  <c r="M207" i="10" l="1"/>
  <c r="C208" i="10"/>
  <c r="M207" i="4"/>
  <c r="C208" i="4"/>
  <c r="H208" i="7"/>
  <c r="E208" i="7"/>
  <c r="D208" i="7"/>
  <c r="F208" i="7" l="1"/>
  <c r="G208" i="7"/>
  <c r="H208" i="4"/>
  <c r="E208" i="4"/>
  <c r="D208" i="4"/>
  <c r="E208" i="10"/>
  <c r="H208" i="10"/>
  <c r="D208" i="10"/>
  <c r="F208" i="10" l="1"/>
  <c r="G208" i="10"/>
  <c r="F208" i="4"/>
  <c r="G208" i="4"/>
  <c r="M208" i="7"/>
  <c r="C209" i="7"/>
  <c r="M208" i="10" l="1"/>
  <c r="C209" i="10"/>
  <c r="H209" i="7"/>
  <c r="E209" i="7"/>
  <c r="D209" i="7"/>
  <c r="M208" i="4"/>
  <c r="C209" i="4"/>
  <c r="F209" i="7" l="1"/>
  <c r="G209" i="7"/>
  <c r="H209" i="10"/>
  <c r="E209" i="10"/>
  <c r="D209" i="10"/>
  <c r="H209" i="4"/>
  <c r="E209" i="4"/>
  <c r="D209" i="4"/>
  <c r="F209" i="4" l="1"/>
  <c r="G209" i="4"/>
  <c r="M209" i="7"/>
  <c r="C210" i="7"/>
  <c r="F209" i="10"/>
  <c r="G209" i="10"/>
  <c r="M209" i="10" l="1"/>
  <c r="C210" i="10"/>
  <c r="M209" i="4"/>
  <c r="C210" i="4"/>
  <c r="H210" i="7"/>
  <c r="E210" i="7"/>
  <c r="D210" i="7"/>
  <c r="F210" i="7" l="1"/>
  <c r="G210" i="7"/>
  <c r="H210" i="4"/>
  <c r="E210" i="4"/>
  <c r="D210" i="4"/>
  <c r="H210" i="10"/>
  <c r="E210" i="10"/>
  <c r="D210" i="10"/>
  <c r="F210" i="4" l="1"/>
  <c r="G210" i="4"/>
  <c r="M210" i="7"/>
  <c r="C211" i="7"/>
  <c r="F210" i="10"/>
  <c r="G210" i="10"/>
  <c r="M210" i="4" l="1"/>
  <c r="C211" i="4"/>
  <c r="M210" i="10"/>
  <c r="C211" i="10"/>
  <c r="H211" i="7"/>
  <c r="E211" i="7"/>
  <c r="D211" i="7"/>
  <c r="F211" i="7" l="1"/>
  <c r="G211" i="7"/>
  <c r="H211" i="10"/>
  <c r="E211" i="10"/>
  <c r="D211" i="10"/>
  <c r="H211" i="4"/>
  <c r="E211" i="4"/>
  <c r="D211" i="4"/>
  <c r="F211" i="4" l="1"/>
  <c r="G211" i="4"/>
  <c r="M211" i="7"/>
  <c r="C212" i="7"/>
  <c r="F211" i="10"/>
  <c r="G211" i="10"/>
  <c r="M211" i="10" l="1"/>
  <c r="C212" i="10"/>
  <c r="M211" i="4"/>
  <c r="C212" i="4"/>
  <c r="H212" i="7"/>
  <c r="E212" i="7"/>
  <c r="D212" i="7"/>
  <c r="F212" i="7" l="1"/>
  <c r="G212" i="7"/>
  <c r="H212" i="4"/>
  <c r="E212" i="4"/>
  <c r="D212" i="4"/>
  <c r="H212" i="10"/>
  <c r="E212" i="10"/>
  <c r="D212" i="10"/>
  <c r="F212" i="4" l="1"/>
  <c r="G212" i="4"/>
  <c r="F212" i="10"/>
  <c r="G212" i="10"/>
  <c r="M212" i="7"/>
  <c r="C213" i="7"/>
  <c r="M212" i="4" l="1"/>
  <c r="C213" i="4"/>
  <c r="E213" i="7"/>
  <c r="H213" i="7"/>
  <c r="D213" i="7"/>
  <c r="M212" i="10"/>
  <c r="C213" i="10"/>
  <c r="H213" i="10" l="1"/>
  <c r="E213" i="10"/>
  <c r="D213" i="10"/>
  <c r="F213" i="7"/>
  <c r="G213" i="7"/>
  <c r="H213" i="4"/>
  <c r="E213" i="4"/>
  <c r="D213" i="4"/>
  <c r="F213" i="4" l="1"/>
  <c r="G213" i="4"/>
  <c r="M213" i="7"/>
  <c r="C214" i="7"/>
  <c r="F213" i="10"/>
  <c r="G213" i="10"/>
  <c r="H214" i="7" l="1"/>
  <c r="E214" i="7"/>
  <c r="D214" i="7"/>
  <c r="M213" i="4"/>
  <c r="C214" i="4"/>
  <c r="M213" i="10"/>
  <c r="C214" i="10"/>
  <c r="H214" i="4" l="1"/>
  <c r="E214" i="4"/>
  <c r="D214" i="4"/>
  <c r="H214" i="10"/>
  <c r="E214" i="10"/>
  <c r="D214" i="10"/>
  <c r="F214" i="7"/>
  <c r="G214" i="7"/>
  <c r="F214" i="10" l="1"/>
  <c r="G214" i="10"/>
  <c r="M214" i="7"/>
  <c r="C215" i="7"/>
  <c r="F214" i="4"/>
  <c r="G214" i="4"/>
  <c r="M214" i="4" l="1"/>
  <c r="C215" i="4"/>
  <c r="M214" i="10"/>
  <c r="C215" i="10"/>
  <c r="H215" i="7"/>
  <c r="E215" i="7"/>
  <c r="D215" i="7"/>
  <c r="F215" i="7" l="1"/>
  <c r="G215" i="7"/>
  <c r="E215" i="4"/>
  <c r="H215" i="4"/>
  <c r="D215" i="4"/>
  <c r="H215" i="10"/>
  <c r="E215" i="10"/>
  <c r="D215" i="10"/>
  <c r="F215" i="10" l="1"/>
  <c r="G215" i="10"/>
  <c r="M215" i="7"/>
  <c r="C216" i="7"/>
  <c r="F215" i="4"/>
  <c r="G215" i="4"/>
  <c r="H216" i="7" l="1"/>
  <c r="E216" i="7"/>
  <c r="D216" i="7"/>
  <c r="M215" i="10"/>
  <c r="C216" i="10"/>
  <c r="M215" i="4"/>
  <c r="C216" i="4"/>
  <c r="F216" i="7" l="1"/>
  <c r="G216" i="7"/>
  <c r="E216" i="4"/>
  <c r="H216" i="4"/>
  <c r="D216" i="4"/>
  <c r="E216" i="10"/>
  <c r="H216" i="10"/>
  <c r="D216" i="10"/>
  <c r="F216" i="10" l="1"/>
  <c r="G216" i="10"/>
  <c r="F216" i="4"/>
  <c r="G216" i="4"/>
  <c r="M216" i="7"/>
  <c r="C217" i="7"/>
  <c r="H217" i="7" l="1"/>
  <c r="E217" i="7"/>
  <c r="D217" i="7"/>
  <c r="M216" i="4"/>
  <c r="C217" i="4"/>
  <c r="M216" i="10"/>
  <c r="C217" i="10"/>
  <c r="F217" i="7" l="1"/>
  <c r="G217" i="7"/>
  <c r="H217" i="10"/>
  <c r="E217" i="10"/>
  <c r="D217" i="10"/>
  <c r="H217" i="4"/>
  <c r="E217" i="4"/>
  <c r="D217" i="4"/>
  <c r="F217" i="4" l="1"/>
  <c r="G217" i="4"/>
  <c r="M217" i="7"/>
  <c r="C218" i="7"/>
  <c r="F217" i="10"/>
  <c r="G217" i="10"/>
  <c r="M217" i="10" l="1"/>
  <c r="C218" i="10"/>
  <c r="M217" i="4"/>
  <c r="C218" i="4"/>
  <c r="H218" i="7"/>
  <c r="E218" i="7"/>
  <c r="D218" i="7"/>
  <c r="F218" i="7" l="1"/>
  <c r="G218" i="7"/>
  <c r="H218" i="4"/>
  <c r="E218" i="4"/>
  <c r="D218" i="4"/>
  <c r="H218" i="10"/>
  <c r="E218" i="10"/>
  <c r="D218" i="10"/>
  <c r="F218" i="10" l="1"/>
  <c r="G218" i="10"/>
  <c r="M218" i="7"/>
  <c r="C219" i="7"/>
  <c r="F218" i="4"/>
  <c r="G218" i="4"/>
  <c r="H219" i="7" l="1"/>
  <c r="E219" i="7"/>
  <c r="D219" i="7"/>
  <c r="M218" i="10"/>
  <c r="C219" i="10"/>
  <c r="M218" i="4"/>
  <c r="C219" i="4"/>
  <c r="H219" i="10" l="1"/>
  <c r="E219" i="10"/>
  <c r="D219" i="10"/>
  <c r="H219" i="4"/>
  <c r="E219" i="4"/>
  <c r="D219" i="4"/>
  <c r="F219" i="7"/>
  <c r="G219" i="7"/>
  <c r="F219" i="4" l="1"/>
  <c r="G219" i="4"/>
  <c r="M219" i="7"/>
  <c r="C220" i="7"/>
  <c r="F219" i="10"/>
  <c r="G219" i="10"/>
  <c r="M219" i="4" l="1"/>
  <c r="C220" i="4"/>
  <c r="M219" i="10"/>
  <c r="C220" i="10"/>
  <c r="H220" i="7"/>
  <c r="E220" i="7"/>
  <c r="D220" i="7"/>
  <c r="F220" i="7" l="1"/>
  <c r="G220" i="7"/>
  <c r="H220" i="4"/>
  <c r="E220" i="4"/>
  <c r="D220" i="4"/>
  <c r="H220" i="10"/>
  <c r="E220" i="10"/>
  <c r="D220" i="10"/>
  <c r="F220" i="4" l="1"/>
  <c r="G220" i="4"/>
  <c r="M220" i="7"/>
  <c r="C221" i="7"/>
  <c r="F220" i="10"/>
  <c r="G220" i="10"/>
  <c r="M220" i="10" l="1"/>
  <c r="C221" i="10"/>
  <c r="M220" i="4"/>
  <c r="C221" i="4"/>
  <c r="H221" i="7"/>
  <c r="E221" i="7"/>
  <c r="D221" i="7"/>
  <c r="F221" i="7" l="1"/>
  <c r="G221" i="7"/>
  <c r="H221" i="4"/>
  <c r="E221" i="4"/>
  <c r="D221" i="4"/>
  <c r="H221" i="10"/>
  <c r="E221" i="10"/>
  <c r="D221" i="10"/>
  <c r="F221" i="4" l="1"/>
  <c r="G221" i="4"/>
  <c r="M221" i="7"/>
  <c r="C222" i="7"/>
  <c r="F221" i="10"/>
  <c r="G221" i="10"/>
  <c r="M221" i="10" l="1"/>
  <c r="C222" i="10"/>
  <c r="E222" i="7"/>
  <c r="H222" i="7"/>
  <c r="D222" i="7"/>
  <c r="M221" i="4"/>
  <c r="C222" i="4"/>
  <c r="F222" i="7" l="1"/>
  <c r="G222" i="7"/>
  <c r="H222" i="4"/>
  <c r="E222" i="4"/>
  <c r="D222" i="4"/>
  <c r="H222" i="10"/>
  <c r="E222" i="10"/>
  <c r="D222" i="10"/>
  <c r="F222" i="10" l="1"/>
  <c r="G222" i="10"/>
  <c r="M222" i="7"/>
  <c r="C223" i="7"/>
  <c r="F222" i="4"/>
  <c r="G222" i="4"/>
  <c r="M222" i="4" l="1"/>
  <c r="C223" i="4"/>
  <c r="M222" i="10"/>
  <c r="C223" i="10"/>
  <c r="E223" i="7"/>
  <c r="H223" i="7"/>
  <c r="D223" i="7"/>
  <c r="F223" i="7" l="1"/>
  <c r="G223" i="7"/>
  <c r="E223" i="10"/>
  <c r="H223" i="10"/>
  <c r="D223" i="10"/>
  <c r="E223" i="4"/>
  <c r="H223" i="4"/>
  <c r="D223" i="4"/>
  <c r="F223" i="4" l="1"/>
  <c r="G223" i="4"/>
  <c r="F223" i="10"/>
  <c r="G223" i="10"/>
  <c r="M223" i="7"/>
  <c r="C224" i="7"/>
  <c r="H224" i="7" l="1"/>
  <c r="E224" i="7"/>
  <c r="D224" i="7"/>
  <c r="M223" i="10"/>
  <c r="C224" i="10"/>
  <c r="M223" i="4"/>
  <c r="C224" i="4"/>
  <c r="H224" i="10" l="1"/>
  <c r="E224" i="10"/>
  <c r="D224" i="10"/>
  <c r="H224" i="4"/>
  <c r="E224" i="4"/>
  <c r="D224" i="4"/>
  <c r="F224" i="7"/>
  <c r="G224" i="7"/>
  <c r="F224" i="4" l="1"/>
  <c r="G224" i="4"/>
  <c r="M224" i="7"/>
  <c r="C225" i="7"/>
  <c r="F224" i="10"/>
  <c r="G224" i="10"/>
  <c r="H225" i="7" l="1"/>
  <c r="E225" i="7"/>
  <c r="D225" i="7"/>
  <c r="M224" i="4"/>
  <c r="C225" i="4"/>
  <c r="M224" i="10"/>
  <c r="C225" i="10"/>
  <c r="H225" i="10" l="1"/>
  <c r="E225" i="10"/>
  <c r="D225" i="10"/>
  <c r="H225" i="4"/>
  <c r="E225" i="4"/>
  <c r="D225" i="4"/>
  <c r="F225" i="7"/>
  <c r="G225" i="7"/>
  <c r="F225" i="4" l="1"/>
  <c r="G225" i="4"/>
  <c r="F225" i="10"/>
  <c r="G225" i="10"/>
  <c r="M225" i="7"/>
  <c r="C226" i="7"/>
  <c r="H226" i="7" l="1"/>
  <c r="E226" i="7"/>
  <c r="D226" i="7"/>
  <c r="M225" i="10"/>
  <c r="C226" i="10"/>
  <c r="M225" i="4"/>
  <c r="C226" i="4"/>
  <c r="F226" i="7" l="1"/>
  <c r="G226" i="7"/>
  <c r="H226" i="4"/>
  <c r="E226" i="4"/>
  <c r="D226" i="4"/>
  <c r="H226" i="10"/>
  <c r="E226" i="10"/>
  <c r="D226" i="10"/>
  <c r="F226" i="10" l="1"/>
  <c r="G226" i="10"/>
  <c r="M226" i="7"/>
  <c r="C227" i="7"/>
  <c r="F226" i="4"/>
  <c r="G226" i="4"/>
  <c r="M226" i="4" l="1"/>
  <c r="C227" i="4"/>
  <c r="H227" i="7"/>
  <c r="E227" i="7"/>
  <c r="D227" i="7"/>
  <c r="M226" i="10"/>
  <c r="C227" i="10"/>
  <c r="H227" i="10" l="1"/>
  <c r="E227" i="10"/>
  <c r="D227" i="10"/>
  <c r="F227" i="7"/>
  <c r="G227" i="7"/>
  <c r="H227" i="4"/>
  <c r="E227" i="4"/>
  <c r="D227" i="4"/>
  <c r="F227" i="4" l="1"/>
  <c r="G227" i="4"/>
  <c r="M227" i="7"/>
  <c r="C228" i="7"/>
  <c r="F227" i="10"/>
  <c r="G227" i="10"/>
  <c r="M227" i="10" l="1"/>
  <c r="C228" i="10"/>
  <c r="M227" i="4"/>
  <c r="C228" i="4"/>
  <c r="H228" i="7"/>
  <c r="E228" i="7"/>
  <c r="D228" i="7"/>
  <c r="F228" i="7" l="1"/>
  <c r="G228" i="7"/>
  <c r="H228" i="10"/>
  <c r="E228" i="10"/>
  <c r="D228" i="10"/>
  <c r="H228" i="4"/>
  <c r="E228" i="4"/>
  <c r="D228" i="4"/>
  <c r="F228" i="4" l="1"/>
  <c r="G228" i="4"/>
  <c r="M228" i="7"/>
  <c r="C229" i="7"/>
  <c r="F228" i="10"/>
  <c r="G228" i="10"/>
  <c r="E229" i="7" l="1"/>
  <c r="H229" i="7"/>
  <c r="D229" i="7"/>
  <c r="M228" i="4"/>
  <c r="C229" i="4"/>
  <c r="M228" i="10"/>
  <c r="C229" i="10"/>
  <c r="H229" i="4" l="1"/>
  <c r="E229" i="4"/>
  <c r="D229" i="4"/>
  <c r="H229" i="10"/>
  <c r="E229" i="10"/>
  <c r="D229" i="10"/>
  <c r="F229" i="7"/>
  <c r="G229" i="7"/>
  <c r="F229" i="10" l="1"/>
  <c r="G229" i="10"/>
  <c r="M229" i="7"/>
  <c r="C230" i="7"/>
  <c r="F229" i="4"/>
  <c r="G229" i="4"/>
  <c r="M229" i="4" l="1"/>
  <c r="C230" i="4"/>
  <c r="H230" i="7"/>
  <c r="E230" i="7"/>
  <c r="D230" i="7"/>
  <c r="M229" i="10"/>
  <c r="C230" i="10"/>
  <c r="H230" i="10" l="1"/>
  <c r="E230" i="10"/>
  <c r="D230" i="10"/>
  <c r="F230" i="7"/>
  <c r="G230" i="7"/>
  <c r="H230" i="4"/>
  <c r="E230" i="4"/>
  <c r="D230" i="4"/>
  <c r="M230" i="7" l="1"/>
  <c r="C231" i="7"/>
  <c r="F230" i="4"/>
  <c r="G230" i="4"/>
  <c r="F230" i="10"/>
  <c r="G230" i="10"/>
  <c r="M230" i="10" l="1"/>
  <c r="C231" i="10"/>
  <c r="M230" i="4"/>
  <c r="C231" i="4"/>
  <c r="H231" i="7"/>
  <c r="E231" i="7"/>
  <c r="D231" i="7"/>
  <c r="F231" i="7" l="1"/>
  <c r="G231" i="7"/>
  <c r="H231" i="4"/>
  <c r="E231" i="4"/>
  <c r="D231" i="4"/>
  <c r="H231" i="10"/>
  <c r="E231" i="10"/>
  <c r="D231" i="10"/>
  <c r="M231" i="7" l="1"/>
  <c r="C232" i="7"/>
  <c r="F231" i="10"/>
  <c r="G231" i="10"/>
  <c r="F231" i="4"/>
  <c r="G231" i="4"/>
  <c r="M231" i="4" l="1"/>
  <c r="C232" i="4"/>
  <c r="M231" i="10"/>
  <c r="C232" i="10"/>
  <c r="H232" i="7"/>
  <c r="E232" i="7"/>
  <c r="D232" i="7"/>
  <c r="F232" i="7" l="1"/>
  <c r="G232" i="7"/>
  <c r="H232" i="10"/>
  <c r="E232" i="10"/>
  <c r="D232" i="10"/>
  <c r="H232" i="4"/>
  <c r="E232" i="4"/>
  <c r="D232" i="4"/>
  <c r="F232" i="4" l="1"/>
  <c r="G232" i="4"/>
  <c r="M232" i="7"/>
  <c r="C233" i="7"/>
  <c r="F232" i="10"/>
  <c r="G232" i="10"/>
  <c r="H233" i="7" l="1"/>
  <c r="E233" i="7"/>
  <c r="D233" i="7"/>
  <c r="M232" i="4"/>
  <c r="C233" i="4"/>
  <c r="M232" i="10"/>
  <c r="C233" i="10"/>
  <c r="E233" i="10" l="1"/>
  <c r="H233" i="10"/>
  <c r="D233" i="10"/>
  <c r="H233" i="4"/>
  <c r="E233" i="4"/>
  <c r="D233" i="4"/>
  <c r="F233" i="7"/>
  <c r="G233" i="7"/>
  <c r="M233" i="7" l="1"/>
  <c r="C234" i="7"/>
  <c r="F233" i="4"/>
  <c r="G233" i="4"/>
  <c r="F233" i="10"/>
  <c r="G233" i="10"/>
  <c r="M233" i="10" l="1"/>
  <c r="C234" i="10"/>
  <c r="M233" i="4"/>
  <c r="C234" i="4"/>
  <c r="H234" i="7"/>
  <c r="E234" i="7"/>
  <c r="D234" i="7"/>
  <c r="F234" i="7" l="1"/>
  <c r="G234" i="7"/>
  <c r="H234" i="4"/>
  <c r="E234" i="4"/>
  <c r="D234" i="4"/>
  <c r="H234" i="10"/>
  <c r="E234" i="10"/>
  <c r="D234" i="10"/>
  <c r="F234" i="4" l="1"/>
  <c r="G234" i="4"/>
  <c r="M234" i="7"/>
  <c r="C235" i="7"/>
  <c r="F234" i="10"/>
  <c r="G234" i="10"/>
  <c r="M234" i="10" l="1"/>
  <c r="C235" i="10"/>
  <c r="M234" i="4"/>
  <c r="C235" i="4"/>
  <c r="H235" i="7"/>
  <c r="E235" i="7"/>
  <c r="D235" i="7"/>
  <c r="F235" i="7" l="1"/>
  <c r="G235" i="7"/>
  <c r="H235" i="4"/>
  <c r="E235" i="4"/>
  <c r="D235" i="4"/>
  <c r="H235" i="10"/>
  <c r="E235" i="10"/>
  <c r="D235" i="10"/>
  <c r="F235" i="10" l="1"/>
  <c r="G235" i="10"/>
  <c r="M235" i="7"/>
  <c r="C236" i="7"/>
  <c r="F235" i="4"/>
  <c r="G235" i="4"/>
  <c r="M235" i="10" l="1"/>
  <c r="C236" i="10"/>
  <c r="M235" i="4"/>
  <c r="C236" i="4"/>
  <c r="H236" i="7"/>
  <c r="E236" i="7"/>
  <c r="D236" i="7"/>
  <c r="F236" i="7" l="1"/>
  <c r="G236" i="7"/>
  <c r="H236" i="4"/>
  <c r="E236" i="4"/>
  <c r="D236" i="4"/>
  <c r="H236" i="10"/>
  <c r="E236" i="10"/>
  <c r="D236" i="10"/>
  <c r="F236" i="4" l="1"/>
  <c r="G236" i="4"/>
  <c r="M236" i="7"/>
  <c r="C237" i="7"/>
  <c r="F236" i="10"/>
  <c r="G236" i="10"/>
  <c r="M236" i="10" l="1"/>
  <c r="C237" i="10"/>
  <c r="E237" i="7"/>
  <c r="H237" i="7"/>
  <c r="D237" i="7"/>
  <c r="M236" i="4"/>
  <c r="C237" i="4"/>
  <c r="F237" i="7" l="1"/>
  <c r="G237" i="7"/>
  <c r="H237" i="4"/>
  <c r="E237" i="4"/>
  <c r="D237" i="4"/>
  <c r="H237" i="10"/>
  <c r="E237" i="10"/>
  <c r="D237" i="10"/>
  <c r="F237" i="10" l="1"/>
  <c r="G237" i="10"/>
  <c r="M237" i="7"/>
  <c r="C238" i="7"/>
  <c r="F237" i="4"/>
  <c r="G237" i="4"/>
  <c r="M237" i="4" l="1"/>
  <c r="C238" i="4"/>
  <c r="M237" i="10"/>
  <c r="C238" i="10"/>
  <c r="H238" i="7"/>
  <c r="E238" i="7"/>
  <c r="D238" i="7"/>
  <c r="F238" i="7" l="1"/>
  <c r="G238" i="7"/>
  <c r="H238" i="10"/>
  <c r="E238" i="10"/>
  <c r="D238" i="10"/>
  <c r="H238" i="4"/>
  <c r="E238" i="4"/>
  <c r="D238" i="4"/>
  <c r="F238" i="4" l="1"/>
  <c r="G238" i="4"/>
  <c r="F238" i="10"/>
  <c r="G238" i="10"/>
  <c r="M238" i="7"/>
  <c r="C239" i="7"/>
  <c r="E239" i="7" l="1"/>
  <c r="H239" i="7"/>
  <c r="D239" i="7"/>
  <c r="M238" i="10"/>
  <c r="C239" i="10"/>
  <c r="M238" i="4"/>
  <c r="C239" i="4"/>
  <c r="H239" i="10" l="1"/>
  <c r="E239" i="10"/>
  <c r="D239" i="10"/>
  <c r="H239" i="4"/>
  <c r="E239" i="4"/>
  <c r="D239" i="4"/>
  <c r="F239" i="7"/>
  <c r="G239" i="7"/>
  <c r="M239" i="7" l="1"/>
  <c r="C240" i="7"/>
  <c r="F239" i="10"/>
  <c r="G239" i="10"/>
  <c r="F239" i="4"/>
  <c r="G239" i="4"/>
  <c r="M239" i="4" l="1"/>
  <c r="C240" i="4"/>
  <c r="M239" i="10"/>
  <c r="C240" i="10"/>
  <c r="H240" i="7"/>
  <c r="E240" i="7"/>
  <c r="D240" i="7"/>
  <c r="F240" i="7" l="1"/>
  <c r="G240" i="7"/>
  <c r="E240" i="10"/>
  <c r="H240" i="10"/>
  <c r="D240" i="10"/>
  <c r="H240" i="4"/>
  <c r="E240" i="4"/>
  <c r="D240" i="4"/>
  <c r="F240" i="10" l="1"/>
  <c r="G240" i="10"/>
  <c r="M240" i="7"/>
  <c r="C241" i="7"/>
  <c r="F240" i="4"/>
  <c r="G240" i="4"/>
  <c r="M240" i="4" l="1"/>
  <c r="C241" i="4"/>
  <c r="H241" i="7"/>
  <c r="E241" i="7"/>
  <c r="D241" i="7"/>
  <c r="M240" i="10"/>
  <c r="C241" i="10"/>
  <c r="F241" i="7" l="1"/>
  <c r="G241" i="7"/>
  <c r="E241" i="10"/>
  <c r="H241" i="10"/>
  <c r="D241" i="10"/>
  <c r="H241" i="4"/>
  <c r="E241" i="4"/>
  <c r="D241" i="4"/>
  <c r="F241" i="10" l="1"/>
  <c r="G241" i="10"/>
  <c r="M241" i="7"/>
  <c r="C242" i="7"/>
  <c r="F241" i="4"/>
  <c r="G241" i="4"/>
  <c r="M241" i="4" l="1"/>
  <c r="C242" i="4"/>
  <c r="H242" i="7"/>
  <c r="E242" i="7"/>
  <c r="D242" i="7"/>
  <c r="M241" i="10"/>
  <c r="C242" i="10"/>
  <c r="E242" i="10" l="1"/>
  <c r="H242" i="10"/>
  <c r="D242" i="10"/>
  <c r="F242" i="7"/>
  <c r="G242" i="7"/>
  <c r="H242" i="4"/>
  <c r="E242" i="4"/>
  <c r="D242" i="4"/>
  <c r="M242" i="7" l="1"/>
  <c r="C243" i="7"/>
  <c r="F242" i="4"/>
  <c r="G242" i="4"/>
  <c r="F242" i="10"/>
  <c r="G242" i="10"/>
  <c r="M242" i="10" l="1"/>
  <c r="C243" i="10"/>
  <c r="M242" i="4"/>
  <c r="C243" i="4"/>
  <c r="H243" i="7"/>
  <c r="E243" i="7"/>
  <c r="D243" i="7"/>
  <c r="F243" i="7" l="1"/>
  <c r="G243" i="7"/>
  <c r="H243" i="4"/>
  <c r="E243" i="4"/>
  <c r="D243" i="4"/>
  <c r="H243" i="10"/>
  <c r="E243" i="10"/>
  <c r="D243" i="10"/>
  <c r="F243" i="10" l="1"/>
  <c r="G243" i="10"/>
  <c r="M243" i="7"/>
  <c r="C244" i="7"/>
  <c r="F243" i="4"/>
  <c r="G243" i="4"/>
  <c r="H244" i="7" l="1"/>
  <c r="E244" i="7"/>
  <c r="D244" i="7"/>
  <c r="M243" i="10"/>
  <c r="C244" i="10"/>
  <c r="M243" i="4"/>
  <c r="C244" i="4"/>
  <c r="F244" i="7" l="1"/>
  <c r="G244" i="7"/>
  <c r="H244" i="4"/>
  <c r="E244" i="4"/>
  <c r="D244" i="4"/>
  <c r="H244" i="10"/>
  <c r="E244" i="10"/>
  <c r="D244" i="10"/>
  <c r="F244" i="4" l="1"/>
  <c r="G244" i="4"/>
  <c r="M244" i="7"/>
  <c r="C245" i="7"/>
  <c r="F244" i="10"/>
  <c r="G244" i="10"/>
  <c r="M244" i="10" l="1"/>
  <c r="C245" i="10"/>
  <c r="M244" i="4"/>
  <c r="C245" i="4"/>
  <c r="H245" i="7"/>
  <c r="E245" i="7"/>
  <c r="D245" i="7"/>
  <c r="F245" i="7" l="1"/>
  <c r="G245" i="7"/>
  <c r="H245" i="4"/>
  <c r="E245" i="4"/>
  <c r="D245" i="4"/>
  <c r="H245" i="10"/>
  <c r="E245" i="10"/>
  <c r="D245" i="10"/>
  <c r="F245" i="10" l="1"/>
  <c r="G245" i="10"/>
  <c r="M245" i="7"/>
  <c r="C246" i="7"/>
  <c r="F245" i="4"/>
  <c r="G245" i="4"/>
  <c r="M245" i="4" l="1"/>
  <c r="C246" i="4"/>
  <c r="H246" i="7"/>
  <c r="E246" i="7"/>
  <c r="D246" i="7"/>
  <c r="M245" i="10"/>
  <c r="C246" i="10"/>
  <c r="H246" i="10" l="1"/>
  <c r="E246" i="10"/>
  <c r="D246" i="10"/>
  <c r="F246" i="7"/>
  <c r="G246" i="7"/>
  <c r="H246" i="4"/>
  <c r="E246" i="4"/>
  <c r="D246" i="4"/>
  <c r="M246" i="7" l="1"/>
  <c r="C247" i="7"/>
  <c r="F246" i="4"/>
  <c r="G246" i="4"/>
  <c r="F246" i="10"/>
  <c r="G246" i="10"/>
  <c r="M246" i="10" l="1"/>
  <c r="C247" i="10"/>
  <c r="M246" i="4"/>
  <c r="C247" i="4"/>
  <c r="H247" i="7"/>
  <c r="E247" i="7"/>
  <c r="D247" i="7"/>
  <c r="F247" i="7" l="1"/>
  <c r="G247" i="7"/>
  <c r="H247" i="4"/>
  <c r="E247" i="4"/>
  <c r="D247" i="4"/>
  <c r="H247" i="10"/>
  <c r="E247" i="10"/>
  <c r="D247" i="10"/>
  <c r="F247" i="10" l="1"/>
  <c r="G247" i="10"/>
  <c r="M247" i="7"/>
  <c r="C248" i="7"/>
  <c r="F247" i="4"/>
  <c r="G247" i="4"/>
  <c r="H248" i="7" l="1"/>
  <c r="E248" i="7"/>
  <c r="D248" i="7"/>
  <c r="M247" i="10"/>
  <c r="C248" i="10"/>
  <c r="M247" i="4"/>
  <c r="C248" i="4"/>
  <c r="H248" i="4" l="1"/>
  <c r="E248" i="4"/>
  <c r="D248" i="4"/>
  <c r="H248" i="10"/>
  <c r="E248" i="10"/>
  <c r="D248" i="10"/>
  <c r="F248" i="7"/>
  <c r="G248" i="7"/>
  <c r="F248" i="10" l="1"/>
  <c r="G248" i="10"/>
  <c r="F248" i="4"/>
  <c r="G248" i="4"/>
  <c r="M248" i="7"/>
  <c r="C249" i="7"/>
  <c r="M248" i="10" l="1"/>
  <c r="C249" i="10"/>
  <c r="H249" i="7"/>
  <c r="E249" i="7"/>
  <c r="D249" i="7"/>
  <c r="M248" i="4"/>
  <c r="C249" i="4"/>
  <c r="H249" i="4" l="1"/>
  <c r="E249" i="4"/>
  <c r="D249" i="4"/>
  <c r="F249" i="7"/>
  <c r="G249" i="7"/>
  <c r="H249" i="10"/>
  <c r="E249" i="10"/>
  <c r="D249" i="10"/>
  <c r="M249" i="7" l="1"/>
  <c r="C250" i="7"/>
  <c r="F249" i="10"/>
  <c r="G249" i="10"/>
  <c r="F249" i="4"/>
  <c r="G249" i="4"/>
  <c r="M249" i="4" l="1"/>
  <c r="C250" i="4"/>
  <c r="M249" i="10"/>
  <c r="C250" i="10"/>
  <c r="H250" i="7"/>
  <c r="E250" i="7"/>
  <c r="D250" i="7"/>
  <c r="F250" i="7" l="1"/>
  <c r="G250" i="7"/>
  <c r="H250" i="10"/>
  <c r="E250" i="10"/>
  <c r="D250" i="10"/>
  <c r="H250" i="4"/>
  <c r="E250" i="4"/>
  <c r="D250" i="4"/>
  <c r="F250" i="4" l="1"/>
  <c r="G250" i="4"/>
  <c r="M250" i="7"/>
  <c r="C251" i="7"/>
  <c r="F250" i="10"/>
  <c r="G250" i="10"/>
  <c r="M250" i="10" l="1"/>
  <c r="C251" i="10"/>
  <c r="M250" i="4"/>
  <c r="C251" i="4"/>
  <c r="H251" i="7"/>
  <c r="E251" i="7"/>
  <c r="D251" i="7"/>
  <c r="F251" i="7" l="1"/>
  <c r="G251" i="7"/>
  <c r="H251" i="4"/>
  <c r="E251" i="4"/>
  <c r="D251" i="4"/>
  <c r="H251" i="10"/>
  <c r="E251" i="10"/>
  <c r="D251" i="10"/>
  <c r="F251" i="10" l="1"/>
  <c r="G251" i="10"/>
  <c r="M251" i="7"/>
  <c r="C252" i="7"/>
  <c r="F251" i="4"/>
  <c r="G251" i="4"/>
  <c r="M251" i="10" l="1"/>
  <c r="C252" i="10"/>
  <c r="M251" i="4"/>
  <c r="C252" i="4"/>
  <c r="H252" i="7"/>
  <c r="E252" i="7"/>
  <c r="D252" i="7"/>
  <c r="F252" i="7" l="1"/>
  <c r="G252" i="7"/>
  <c r="H252" i="4"/>
  <c r="E252" i="4"/>
  <c r="D252" i="4"/>
  <c r="H252" i="10"/>
  <c r="E252" i="10"/>
  <c r="D252" i="10"/>
  <c r="F252" i="10" l="1"/>
  <c r="G252" i="10"/>
  <c r="M252" i="7"/>
  <c r="C253" i="7"/>
  <c r="F252" i="4"/>
  <c r="G252" i="4"/>
  <c r="H253" i="7" l="1"/>
  <c r="E253" i="7"/>
  <c r="D253" i="7"/>
  <c r="M252" i="10"/>
  <c r="C253" i="10"/>
  <c r="M252" i="4"/>
  <c r="C253" i="4"/>
  <c r="E253" i="10" l="1"/>
  <c r="H253" i="10"/>
  <c r="D253" i="10"/>
  <c r="F253" i="7"/>
  <c r="G253" i="7"/>
  <c r="H253" i="4"/>
  <c r="E253" i="4"/>
  <c r="D253" i="4"/>
  <c r="M253" i="7" l="1"/>
  <c r="C254" i="7"/>
  <c r="F253" i="4"/>
  <c r="G253" i="4"/>
  <c r="F253" i="10"/>
  <c r="G253" i="10"/>
  <c r="M253" i="10" l="1"/>
  <c r="C254" i="10"/>
  <c r="M253" i="4"/>
  <c r="C254" i="4"/>
  <c r="H254" i="7"/>
  <c r="E254" i="7"/>
  <c r="D254" i="7"/>
  <c r="F254" i="7" l="1"/>
  <c r="G254" i="7"/>
  <c r="H254" i="4"/>
  <c r="E254" i="4"/>
  <c r="D254" i="4"/>
  <c r="H254" i="10"/>
  <c r="E254" i="10"/>
  <c r="D254" i="10"/>
  <c r="F254" i="10" l="1"/>
  <c r="G254" i="10"/>
  <c r="M254" i="7"/>
  <c r="C255" i="7"/>
  <c r="F254" i="4"/>
  <c r="G254" i="4"/>
  <c r="M254" i="4" l="1"/>
  <c r="C255" i="4"/>
  <c r="M254" i="10"/>
  <c r="C255" i="10"/>
  <c r="E255" i="7"/>
  <c r="H255" i="7"/>
  <c r="D255" i="7"/>
  <c r="F255" i="7" l="1"/>
  <c r="G255" i="7"/>
  <c r="H255" i="10"/>
  <c r="E255" i="10"/>
  <c r="D255" i="10"/>
  <c r="E255" i="4"/>
  <c r="H255" i="4"/>
  <c r="D255" i="4"/>
  <c r="F255" i="4" l="1"/>
  <c r="G255" i="4"/>
  <c r="M255" i="7"/>
  <c r="C256" i="7"/>
  <c r="F255" i="10"/>
  <c r="G255" i="10"/>
  <c r="M255" i="10" l="1"/>
  <c r="C256" i="10"/>
  <c r="H256" i="7"/>
  <c r="E256" i="7"/>
  <c r="D256" i="7"/>
  <c r="M255" i="4"/>
  <c r="C256" i="4"/>
  <c r="E256" i="4" l="1"/>
  <c r="H256" i="4"/>
  <c r="D256" i="4"/>
  <c r="F256" i="7"/>
  <c r="G256" i="7"/>
  <c r="H256" i="10"/>
  <c r="E256" i="10"/>
  <c r="D256" i="10"/>
  <c r="F256" i="10" l="1"/>
  <c r="G256" i="10"/>
  <c r="M256" i="7"/>
  <c r="C257" i="7"/>
  <c r="F256" i="4"/>
  <c r="G256" i="4"/>
  <c r="M256" i="10" l="1"/>
  <c r="C257" i="10"/>
  <c r="M256" i="4"/>
  <c r="C257" i="4"/>
  <c r="E257" i="7"/>
  <c r="H257" i="7"/>
  <c r="D257" i="7"/>
  <c r="F257" i="7" l="1"/>
  <c r="G257" i="7"/>
  <c r="H257" i="4"/>
  <c r="E257" i="4"/>
  <c r="D257" i="4"/>
  <c r="H257" i="10"/>
  <c r="E257" i="10"/>
  <c r="D257" i="10"/>
  <c r="F257" i="10" l="1"/>
  <c r="G257" i="10"/>
  <c r="M257" i="7"/>
  <c r="C258" i="7"/>
  <c r="F257" i="4"/>
  <c r="G257" i="4"/>
  <c r="M257" i="10" l="1"/>
  <c r="C258" i="10"/>
  <c r="M257" i="4"/>
  <c r="C258" i="4"/>
  <c r="H258" i="7"/>
  <c r="E258" i="7"/>
  <c r="D258" i="7"/>
  <c r="F258" i="7" l="1"/>
  <c r="G258" i="7"/>
  <c r="H258" i="4"/>
  <c r="E258" i="4"/>
  <c r="D258" i="4"/>
  <c r="E258" i="10"/>
  <c r="H258" i="10"/>
  <c r="D258" i="10"/>
  <c r="F258" i="10" l="1"/>
  <c r="G258" i="10"/>
  <c r="M258" i="7"/>
  <c r="C259" i="7"/>
  <c r="F258" i="4"/>
  <c r="G258" i="4"/>
  <c r="M258" i="4" l="1"/>
  <c r="C259" i="4"/>
  <c r="H259" i="7"/>
  <c r="E259" i="7"/>
  <c r="D259" i="7"/>
  <c r="M258" i="10"/>
  <c r="C259" i="10"/>
  <c r="H259" i="10" l="1"/>
  <c r="E259" i="10"/>
  <c r="D259" i="10"/>
  <c r="F259" i="7"/>
  <c r="G259" i="7"/>
  <c r="H259" i="4"/>
  <c r="E259" i="4"/>
  <c r="D259" i="4"/>
  <c r="M259" i="7" l="1"/>
  <c r="C260" i="7"/>
  <c r="F259" i="4"/>
  <c r="G259" i="4"/>
  <c r="F259" i="10"/>
  <c r="G259" i="10"/>
  <c r="M259" i="10" l="1"/>
  <c r="C260" i="10"/>
  <c r="M259" i="4"/>
  <c r="C260" i="4"/>
  <c r="H260" i="7"/>
  <c r="E260" i="7"/>
  <c r="D260" i="7"/>
  <c r="F260" i="7" l="1"/>
  <c r="G260" i="7"/>
  <c r="H260" i="10"/>
  <c r="E260" i="10"/>
  <c r="D260" i="10"/>
  <c r="H260" i="4"/>
  <c r="E260" i="4"/>
  <c r="D260" i="4"/>
  <c r="F260" i="10" l="1"/>
  <c r="G260" i="10"/>
  <c r="F260" i="4"/>
  <c r="G260" i="4"/>
  <c r="M260" i="7"/>
  <c r="C261" i="7"/>
  <c r="H261" i="7" l="1"/>
  <c r="E261" i="7"/>
  <c r="D261" i="7"/>
  <c r="M260" i="4"/>
  <c r="C261" i="4"/>
  <c r="M260" i="10"/>
  <c r="C261" i="10"/>
  <c r="H261" i="4" l="1"/>
  <c r="E261" i="4"/>
  <c r="D261" i="4"/>
  <c r="F261" i="7"/>
  <c r="G261" i="7"/>
  <c r="E261" i="10"/>
  <c r="H261" i="10"/>
  <c r="D261" i="10"/>
  <c r="F261" i="10" l="1"/>
  <c r="G261" i="10"/>
  <c r="M261" i="7"/>
  <c r="C262" i="7"/>
  <c r="F261" i="4"/>
  <c r="G261" i="4"/>
  <c r="H262" i="7" l="1"/>
  <c r="E262" i="7"/>
  <c r="D262" i="7"/>
  <c r="M261" i="10"/>
  <c r="C262" i="10"/>
  <c r="M261" i="4"/>
  <c r="C262" i="4"/>
  <c r="H262" i="4" l="1"/>
  <c r="E262" i="4"/>
  <c r="D262" i="4"/>
  <c r="F262" i="7"/>
  <c r="G262" i="7"/>
  <c r="H262" i="10"/>
  <c r="E262" i="10"/>
  <c r="D262" i="10"/>
  <c r="F262" i="10" l="1"/>
  <c r="G262" i="10"/>
  <c r="M262" i="7"/>
  <c r="C263" i="7"/>
  <c r="F262" i="4"/>
  <c r="G262" i="4"/>
  <c r="M262" i="10" l="1"/>
  <c r="C263" i="10"/>
  <c r="M262" i="4"/>
  <c r="C263" i="4"/>
  <c r="H263" i="7"/>
  <c r="E263" i="7"/>
  <c r="D263" i="7"/>
  <c r="F263" i="7" l="1"/>
  <c r="G263" i="7"/>
  <c r="H263" i="4"/>
  <c r="E263" i="4"/>
  <c r="D263" i="4"/>
  <c r="H263" i="10"/>
  <c r="E263" i="10"/>
  <c r="D263" i="10"/>
  <c r="F263" i="10" l="1"/>
  <c r="G263" i="10"/>
  <c r="M263" i="7"/>
  <c r="C264" i="7"/>
  <c r="F263" i="4"/>
  <c r="G263" i="4"/>
  <c r="M263" i="10" l="1"/>
  <c r="C264" i="10"/>
  <c r="M263" i="4"/>
  <c r="C264" i="4"/>
  <c r="H264" i="7"/>
  <c r="E264" i="7"/>
  <c r="D264" i="7"/>
  <c r="F264" i="7" l="1"/>
  <c r="G264" i="7"/>
  <c r="H264" i="4"/>
  <c r="E264" i="4"/>
  <c r="D264" i="4"/>
  <c r="H264" i="10"/>
  <c r="E264" i="10"/>
  <c r="D264" i="10"/>
  <c r="F264" i="10" l="1"/>
  <c r="G264" i="10"/>
  <c r="M264" i="7"/>
  <c r="C265" i="7"/>
  <c r="F264" i="4"/>
  <c r="G264" i="4"/>
  <c r="H265" i="7" l="1"/>
  <c r="E265" i="7"/>
  <c r="D265" i="7"/>
  <c r="M264" i="10"/>
  <c r="C265" i="10"/>
  <c r="M264" i="4"/>
  <c r="C265" i="4"/>
  <c r="H265" i="10" l="1"/>
  <c r="E265" i="10"/>
  <c r="D265" i="10"/>
  <c r="F265" i="7"/>
  <c r="G265" i="7"/>
  <c r="H265" i="4"/>
  <c r="E265" i="4"/>
  <c r="D265" i="4"/>
  <c r="M265" i="7" l="1"/>
  <c r="C266" i="7"/>
  <c r="F265" i="10"/>
  <c r="G265" i="10"/>
  <c r="F265" i="4"/>
  <c r="G265" i="4"/>
  <c r="M265" i="4" l="1"/>
  <c r="C266" i="4"/>
  <c r="M265" i="10"/>
  <c r="C266" i="10"/>
  <c r="H266" i="7"/>
  <c r="E266" i="7"/>
  <c r="D266" i="7"/>
  <c r="F266" i="7" l="1"/>
  <c r="G266" i="7"/>
  <c r="H266" i="10"/>
  <c r="E266" i="10"/>
  <c r="D266" i="10"/>
  <c r="H266" i="4"/>
  <c r="E266" i="4"/>
  <c r="D266" i="4"/>
  <c r="F266" i="4" l="1"/>
  <c r="G266" i="4"/>
  <c r="F266" i="10"/>
  <c r="G266" i="10"/>
  <c r="M266" i="7"/>
  <c r="C267" i="7"/>
  <c r="M266" i="10" l="1"/>
  <c r="C267" i="10"/>
  <c r="M266" i="4"/>
  <c r="C267" i="4"/>
  <c r="H267" i="7"/>
  <c r="E267" i="7"/>
  <c r="D267" i="7"/>
  <c r="F267" i="7" l="1"/>
  <c r="G267" i="7"/>
  <c r="H267" i="4"/>
  <c r="E267" i="4"/>
  <c r="D267" i="4"/>
  <c r="H267" i="10"/>
  <c r="E267" i="10"/>
  <c r="D267" i="10"/>
  <c r="F267" i="10" l="1"/>
  <c r="G267" i="10"/>
  <c r="F267" i="4"/>
  <c r="G267" i="4"/>
  <c r="M267" i="7"/>
  <c r="C268" i="7"/>
  <c r="H268" i="7" l="1"/>
  <c r="E268" i="7"/>
  <c r="D268" i="7"/>
  <c r="M267" i="4"/>
  <c r="C268" i="4"/>
  <c r="M267" i="10"/>
  <c r="C268" i="10"/>
  <c r="E268" i="10" l="1"/>
  <c r="H268" i="10"/>
  <c r="D268" i="10"/>
  <c r="H268" i="4"/>
  <c r="E268" i="4"/>
  <c r="D268" i="4"/>
  <c r="F268" i="7"/>
  <c r="G268" i="7"/>
  <c r="M268" i="7" l="1"/>
  <c r="C269" i="7"/>
  <c r="F268" i="4"/>
  <c r="G268" i="4"/>
  <c r="F268" i="10"/>
  <c r="G268" i="10"/>
  <c r="M268" i="10" l="1"/>
  <c r="C269" i="10"/>
  <c r="M268" i="4"/>
  <c r="C269" i="4"/>
  <c r="H269" i="7"/>
  <c r="E269" i="7"/>
  <c r="D269" i="7"/>
  <c r="F269" i="7" l="1"/>
  <c r="G269" i="7"/>
  <c r="E269" i="4"/>
  <c r="H269" i="4"/>
  <c r="D269" i="4"/>
  <c r="E269" i="10"/>
  <c r="H269" i="10"/>
  <c r="D269" i="10"/>
  <c r="F269" i="10" l="1"/>
  <c r="G269" i="10"/>
  <c r="F269" i="4"/>
  <c r="G269" i="4"/>
  <c r="M269" i="7"/>
  <c r="C270" i="7"/>
  <c r="H270" i="7" l="1"/>
  <c r="E270" i="7"/>
  <c r="D270" i="7"/>
  <c r="M269" i="10"/>
  <c r="C270" i="10"/>
  <c r="M269" i="4"/>
  <c r="C270" i="4"/>
  <c r="F270" i="7" l="1"/>
  <c r="G270" i="7"/>
  <c r="H270" i="4"/>
  <c r="E270" i="4"/>
  <c r="D270" i="4"/>
  <c r="E270" i="10"/>
  <c r="H270" i="10"/>
  <c r="D270" i="10"/>
  <c r="F270" i="10" l="1"/>
  <c r="G270" i="10"/>
  <c r="M270" i="7"/>
  <c r="C271" i="7"/>
  <c r="F270" i="4"/>
  <c r="G270" i="4"/>
  <c r="M270" i="4" l="1"/>
  <c r="C271" i="4"/>
  <c r="M270" i="10"/>
  <c r="C271" i="10"/>
  <c r="E271" i="7"/>
  <c r="H271" i="7"/>
  <c r="D271" i="7"/>
  <c r="F271" i="7" l="1"/>
  <c r="G271" i="7"/>
  <c r="H271" i="10"/>
  <c r="E271" i="10"/>
  <c r="D271" i="10"/>
  <c r="H271" i="4"/>
  <c r="E271" i="4"/>
  <c r="D271" i="4"/>
  <c r="M271" i="7" l="1"/>
  <c r="C272" i="7"/>
  <c r="F271" i="4"/>
  <c r="G271" i="4"/>
  <c r="F271" i="10"/>
  <c r="G271" i="10"/>
  <c r="M271" i="10" l="1"/>
  <c r="C272" i="10"/>
  <c r="M271" i="4"/>
  <c r="C272" i="4"/>
  <c r="H272" i="7"/>
  <c r="E272" i="7"/>
  <c r="D272" i="7"/>
  <c r="F272" i="7" l="1"/>
  <c r="G272" i="7"/>
  <c r="H272" i="4"/>
  <c r="E272" i="4"/>
  <c r="D272" i="4"/>
  <c r="H272" i="10"/>
  <c r="E272" i="10"/>
  <c r="D272" i="10"/>
  <c r="M272" i="7" l="1"/>
  <c r="C273" i="7"/>
  <c r="F272" i="10"/>
  <c r="G272" i="10"/>
  <c r="F272" i="4"/>
  <c r="G272" i="4"/>
  <c r="M272" i="4" l="1"/>
  <c r="C273" i="4"/>
  <c r="M272" i="10"/>
  <c r="C273" i="10"/>
  <c r="E273" i="7"/>
  <c r="H273" i="7"/>
  <c r="D273" i="7"/>
  <c r="F273" i="7" l="1"/>
  <c r="G273" i="7"/>
  <c r="H273" i="10"/>
  <c r="E273" i="10"/>
  <c r="D273" i="10"/>
  <c r="E273" i="4"/>
  <c r="H273" i="4"/>
  <c r="D273" i="4"/>
  <c r="F273" i="10" l="1"/>
  <c r="G273" i="10"/>
  <c r="M273" i="7"/>
  <c r="C274" i="7"/>
  <c r="F273" i="4"/>
  <c r="G273" i="4"/>
  <c r="M273" i="4" l="1"/>
  <c r="C274" i="4"/>
  <c r="M273" i="10"/>
  <c r="C274" i="10"/>
  <c r="H274" i="7"/>
  <c r="E274" i="7"/>
  <c r="D274" i="7"/>
  <c r="F274" i="7" l="1"/>
  <c r="G274" i="7"/>
  <c r="H274" i="10"/>
  <c r="E274" i="10"/>
  <c r="D274" i="10"/>
  <c r="H274" i="4"/>
  <c r="E274" i="4"/>
  <c r="D274" i="4"/>
  <c r="M274" i="7" l="1"/>
  <c r="C275" i="7"/>
  <c r="F274" i="4"/>
  <c r="G274" i="4"/>
  <c r="F274" i="10"/>
  <c r="G274" i="10"/>
  <c r="M274" i="10" l="1"/>
  <c r="C275" i="10"/>
  <c r="M274" i="4"/>
  <c r="C275" i="4"/>
  <c r="H275" i="7"/>
  <c r="E275" i="7"/>
  <c r="D275" i="7"/>
  <c r="F275" i="7" l="1"/>
  <c r="G275" i="7"/>
  <c r="H275" i="4"/>
  <c r="E275" i="4"/>
  <c r="D275" i="4"/>
  <c r="H275" i="10"/>
  <c r="E275" i="10"/>
  <c r="D275" i="10"/>
  <c r="M275" i="7" l="1"/>
  <c r="C276" i="7"/>
  <c r="F275" i="10"/>
  <c r="G275" i="10"/>
  <c r="F275" i="4"/>
  <c r="G275" i="4"/>
  <c r="M275" i="10" l="1"/>
  <c r="C276" i="10"/>
  <c r="E276" i="7"/>
  <c r="H276" i="7"/>
  <c r="D276" i="7"/>
  <c r="M275" i="4"/>
  <c r="C276" i="4"/>
  <c r="H276" i="4" l="1"/>
  <c r="E276" i="4"/>
  <c r="D276" i="4"/>
  <c r="F276" i="7"/>
  <c r="G276" i="7"/>
  <c r="E276" i="10"/>
  <c r="H276" i="10"/>
  <c r="D276" i="10"/>
  <c r="F276" i="4" l="1"/>
  <c r="G276" i="4"/>
  <c r="F276" i="10"/>
  <c r="G276" i="10"/>
  <c r="M276" i="7"/>
  <c r="C277" i="7"/>
  <c r="M276" i="4" l="1"/>
  <c r="C277" i="4"/>
  <c r="H277" i="7"/>
  <c r="E277" i="7"/>
  <c r="D277" i="7"/>
  <c r="M276" i="10"/>
  <c r="C277" i="10"/>
  <c r="F277" i="7" l="1"/>
  <c r="G277" i="7"/>
  <c r="H277" i="4"/>
  <c r="E277" i="4"/>
  <c r="D277" i="4"/>
  <c r="H277" i="10"/>
  <c r="E277" i="10"/>
  <c r="D277" i="10"/>
  <c r="F277" i="10" l="1"/>
  <c r="G277" i="10"/>
  <c r="M277" i="7"/>
  <c r="C278" i="7"/>
  <c r="F277" i="4"/>
  <c r="G277" i="4"/>
  <c r="H278" i="7" l="1"/>
  <c r="E278" i="7"/>
  <c r="D278" i="7"/>
  <c r="M277" i="10"/>
  <c r="C278" i="10"/>
  <c r="M277" i="4"/>
  <c r="C278" i="4"/>
  <c r="H278" i="10" l="1"/>
  <c r="E278" i="10"/>
  <c r="D278" i="10"/>
  <c r="F278" i="7"/>
  <c r="G278" i="7"/>
  <c r="H278" i="4"/>
  <c r="E278" i="4"/>
  <c r="D278" i="4"/>
  <c r="F278" i="10" l="1"/>
  <c r="G278" i="10"/>
  <c r="F278" i="4"/>
  <c r="G278" i="4"/>
  <c r="M278" i="7"/>
  <c r="C279" i="7"/>
  <c r="M278" i="10" l="1"/>
  <c r="C279" i="10"/>
  <c r="H279" i="7"/>
  <c r="E279" i="7"/>
  <c r="D279" i="7"/>
  <c r="M278" i="4"/>
  <c r="C279" i="4"/>
  <c r="F279" i="7" l="1"/>
  <c r="G279" i="7"/>
  <c r="H279" i="10"/>
  <c r="E279" i="10"/>
  <c r="D279" i="10"/>
  <c r="H279" i="4"/>
  <c r="E279" i="4"/>
  <c r="D279" i="4"/>
  <c r="F279" i="4" l="1"/>
  <c r="G279" i="4"/>
  <c r="M279" i="7"/>
  <c r="C280" i="7"/>
  <c r="F279" i="10"/>
  <c r="G279" i="10"/>
  <c r="H280" i="7" l="1"/>
  <c r="E280" i="7"/>
  <c r="D280" i="7"/>
  <c r="M279" i="4"/>
  <c r="C280" i="4"/>
  <c r="M279" i="10"/>
  <c r="C280" i="10"/>
  <c r="H280" i="10" l="1"/>
  <c r="E280" i="10"/>
  <c r="D280" i="10"/>
  <c r="H280" i="4"/>
  <c r="E280" i="4"/>
  <c r="D280" i="4"/>
  <c r="F280" i="7"/>
  <c r="G280" i="7"/>
  <c r="M280" i="7" l="1"/>
  <c r="C281" i="7"/>
  <c r="F280" i="10"/>
  <c r="G280" i="10"/>
  <c r="F280" i="4"/>
  <c r="G280" i="4"/>
  <c r="M280" i="4" l="1"/>
  <c r="C281" i="4"/>
  <c r="M280" i="10"/>
  <c r="C281" i="10"/>
  <c r="H281" i="7"/>
  <c r="E281" i="7"/>
  <c r="D281" i="7"/>
  <c r="F281" i="7" l="1"/>
  <c r="G281" i="7"/>
  <c r="H281" i="10"/>
  <c r="E281" i="10"/>
  <c r="D281" i="10"/>
  <c r="E281" i="4"/>
  <c r="H281" i="4"/>
  <c r="D281" i="4"/>
  <c r="F281" i="4" l="1"/>
  <c r="G281" i="4"/>
  <c r="M281" i="7"/>
  <c r="C282" i="7"/>
  <c r="F281" i="10"/>
  <c r="G281" i="10"/>
  <c r="M281" i="10" l="1"/>
  <c r="C282" i="10"/>
  <c r="M281" i="4"/>
  <c r="C282" i="4"/>
  <c r="E282" i="7"/>
  <c r="H282" i="7"/>
  <c r="D282" i="7"/>
  <c r="F282" i="7" l="1"/>
  <c r="G282" i="7"/>
  <c r="H282" i="4"/>
  <c r="E282" i="4"/>
  <c r="D282" i="4"/>
  <c r="E282" i="10"/>
  <c r="H282" i="10"/>
  <c r="D282" i="10"/>
  <c r="F282" i="10" l="1"/>
  <c r="G282" i="10"/>
  <c r="M282" i="7"/>
  <c r="C283" i="7"/>
  <c r="F282" i="4"/>
  <c r="G282" i="4"/>
  <c r="E283" i="7" l="1"/>
  <c r="H283" i="7"/>
  <c r="D283" i="7"/>
  <c r="M282" i="10"/>
  <c r="C283" i="10"/>
  <c r="M282" i="4"/>
  <c r="C283" i="4"/>
  <c r="H283" i="4" l="1"/>
  <c r="E283" i="4"/>
  <c r="D283" i="4"/>
  <c r="H283" i="10"/>
  <c r="E283" i="10"/>
  <c r="D283" i="10"/>
  <c r="F283" i="7"/>
  <c r="G283" i="7"/>
  <c r="M283" i="7" l="1"/>
  <c r="C284" i="7"/>
  <c r="F283" i="10"/>
  <c r="G283" i="10"/>
  <c r="F283" i="4"/>
  <c r="G283" i="4"/>
  <c r="M283" i="10" l="1"/>
  <c r="C284" i="10"/>
  <c r="M283" i="4"/>
  <c r="C284" i="4"/>
  <c r="H284" i="7"/>
  <c r="E284" i="7"/>
  <c r="D284" i="7"/>
  <c r="H284" i="10" l="1"/>
  <c r="E284" i="10"/>
  <c r="D284" i="10"/>
  <c r="F284" i="7"/>
  <c r="G284" i="7"/>
  <c r="H284" i="4"/>
  <c r="E284" i="4"/>
  <c r="D284" i="4"/>
  <c r="F284" i="10" l="1"/>
  <c r="G284" i="10"/>
  <c r="F284" i="4"/>
  <c r="G284" i="4"/>
  <c r="M284" i="7"/>
  <c r="C285" i="7"/>
  <c r="M284" i="10" l="1"/>
  <c r="C285" i="10"/>
  <c r="H285" i="7"/>
  <c r="E285" i="7"/>
  <c r="D285" i="7"/>
  <c r="M284" i="4"/>
  <c r="C285" i="4"/>
  <c r="F285" i="7" l="1"/>
  <c r="G285" i="7"/>
  <c r="H285" i="10"/>
  <c r="E285" i="10"/>
  <c r="D285" i="10"/>
  <c r="H285" i="4"/>
  <c r="E285" i="4"/>
  <c r="D285" i="4"/>
  <c r="F285" i="4" l="1"/>
  <c r="G285" i="4"/>
  <c r="M285" i="7"/>
  <c r="C286" i="7"/>
  <c r="F285" i="10"/>
  <c r="G285" i="10"/>
  <c r="M285" i="10" l="1"/>
  <c r="C286" i="10"/>
  <c r="M285" i="4"/>
  <c r="C286" i="4"/>
  <c r="H286" i="7"/>
  <c r="E286" i="7"/>
  <c r="D286" i="7"/>
  <c r="E286" i="4" l="1"/>
  <c r="H286" i="4"/>
  <c r="D286" i="4"/>
  <c r="F286" i="7"/>
  <c r="G286" i="7"/>
  <c r="H286" i="10"/>
  <c r="E286" i="10"/>
  <c r="D286" i="10"/>
  <c r="F286" i="10" l="1"/>
  <c r="G286" i="10"/>
  <c r="M286" i="7"/>
  <c r="C287" i="7"/>
  <c r="F286" i="4"/>
  <c r="G286" i="4"/>
  <c r="M286" i="4" l="1"/>
  <c r="C287" i="4"/>
  <c r="H287" i="7"/>
  <c r="E287" i="7"/>
  <c r="D287" i="7"/>
  <c r="M286" i="10"/>
  <c r="C287" i="10"/>
  <c r="H287" i="10" l="1"/>
  <c r="E287" i="10"/>
  <c r="D287" i="10"/>
  <c r="F287" i="7"/>
  <c r="G287" i="7"/>
  <c r="H287" i="4"/>
  <c r="E287" i="4"/>
  <c r="D287" i="4"/>
  <c r="F287" i="10" l="1"/>
  <c r="G287" i="10"/>
  <c r="F287" i="4"/>
  <c r="G287" i="4"/>
  <c r="M287" i="7"/>
  <c r="C288" i="7"/>
  <c r="M287" i="10" l="1"/>
  <c r="C288" i="10"/>
  <c r="H288" i="7"/>
  <c r="E288" i="7"/>
  <c r="D288" i="7"/>
  <c r="M287" i="4"/>
  <c r="C288" i="4"/>
  <c r="H288" i="4" l="1"/>
  <c r="E288" i="4"/>
  <c r="D288" i="4"/>
  <c r="F288" i="7"/>
  <c r="G288" i="7"/>
  <c r="E288" i="10"/>
  <c r="H288" i="10"/>
  <c r="D288" i="10"/>
  <c r="F288" i="10" l="1"/>
  <c r="G288" i="10"/>
  <c r="F288" i="4"/>
  <c r="G288" i="4"/>
  <c r="M288" i="7"/>
  <c r="C289" i="7"/>
  <c r="M288" i="10" l="1"/>
  <c r="C289" i="10"/>
  <c r="H289" i="7"/>
  <c r="E289" i="7"/>
  <c r="D289" i="7"/>
  <c r="M288" i="4"/>
  <c r="C289" i="4"/>
  <c r="H289" i="4" l="1"/>
  <c r="E289" i="4"/>
  <c r="D289" i="4"/>
  <c r="F289" i="7"/>
  <c r="G289" i="7"/>
  <c r="H289" i="10"/>
  <c r="E289" i="10"/>
  <c r="D289" i="10"/>
  <c r="F289" i="4" l="1"/>
  <c r="G289" i="4"/>
  <c r="F289" i="10"/>
  <c r="G289" i="10"/>
  <c r="M289" i="7"/>
  <c r="C290" i="7"/>
  <c r="M289" i="4" l="1"/>
  <c r="C290" i="4"/>
  <c r="H290" i="7"/>
  <c r="E290" i="7"/>
  <c r="D290" i="7"/>
  <c r="M289" i="10"/>
  <c r="C290" i="10"/>
  <c r="F290" i="7" l="1"/>
  <c r="G290" i="7"/>
  <c r="H290" i="4"/>
  <c r="E290" i="4"/>
  <c r="D290" i="4"/>
  <c r="E290" i="10"/>
  <c r="H290" i="10"/>
  <c r="D290" i="10"/>
  <c r="F290" i="10" l="1"/>
  <c r="G290" i="10"/>
  <c r="M290" i="7"/>
  <c r="C291" i="7"/>
  <c r="F290" i="4"/>
  <c r="G290" i="4"/>
  <c r="M290" i="4" l="1"/>
  <c r="C291" i="4"/>
  <c r="M290" i="10"/>
  <c r="C291" i="10"/>
  <c r="H291" i="7"/>
  <c r="E291" i="7"/>
  <c r="D291" i="7"/>
  <c r="F291" i="7" l="1"/>
  <c r="G291" i="7"/>
  <c r="H291" i="10"/>
  <c r="E291" i="10"/>
  <c r="D291" i="10"/>
  <c r="H291" i="4"/>
  <c r="E291" i="4"/>
  <c r="D291" i="4"/>
  <c r="F291" i="4" l="1"/>
  <c r="G291" i="4"/>
  <c r="M291" i="7"/>
  <c r="C292" i="7"/>
  <c r="F291" i="10"/>
  <c r="G291" i="10"/>
  <c r="M291" i="4" l="1"/>
  <c r="C292" i="4"/>
  <c r="M291" i="10"/>
  <c r="C292" i="10"/>
  <c r="H292" i="7"/>
  <c r="E292" i="7"/>
  <c r="D292" i="7"/>
  <c r="F292" i="7" l="1"/>
  <c r="G292" i="7"/>
  <c r="H292" i="10"/>
  <c r="E292" i="10"/>
  <c r="D292" i="10"/>
  <c r="H292" i="4"/>
  <c r="E292" i="4"/>
  <c r="D292" i="4"/>
  <c r="F292" i="4" l="1"/>
  <c r="G292" i="4"/>
  <c r="F292" i="10"/>
  <c r="G292" i="10"/>
  <c r="M292" i="7"/>
  <c r="C293" i="7"/>
  <c r="M292" i="4" l="1"/>
  <c r="C293" i="4"/>
  <c r="H293" i="7"/>
  <c r="E293" i="7"/>
  <c r="D293" i="7"/>
  <c r="M292" i="10"/>
  <c r="C293" i="10"/>
  <c r="H293" i="10" l="1"/>
  <c r="E293" i="10"/>
  <c r="D293" i="10"/>
  <c r="F293" i="7"/>
  <c r="G293" i="7"/>
  <c r="H293" i="4"/>
  <c r="E293" i="4"/>
  <c r="D293" i="4"/>
  <c r="F293" i="4" l="1"/>
  <c r="G293" i="4"/>
  <c r="F293" i="10"/>
  <c r="G293" i="10"/>
  <c r="M293" i="7"/>
  <c r="C294" i="7"/>
  <c r="M293" i="4" l="1"/>
  <c r="C294" i="4"/>
  <c r="H294" i="7"/>
  <c r="E294" i="7"/>
  <c r="D294" i="7"/>
  <c r="M293" i="10"/>
  <c r="C294" i="10"/>
  <c r="H294" i="10" l="1"/>
  <c r="E294" i="10"/>
  <c r="D294" i="10"/>
  <c r="F294" i="7"/>
  <c r="G294" i="7"/>
  <c r="H294" i="4"/>
  <c r="E294" i="4"/>
  <c r="D294" i="4"/>
  <c r="F294" i="4" l="1"/>
  <c r="G294" i="4"/>
  <c r="M294" i="7"/>
  <c r="C295" i="7"/>
  <c r="F294" i="10"/>
  <c r="G294" i="10"/>
  <c r="H295" i="7" l="1"/>
  <c r="E295" i="7"/>
  <c r="D295" i="7"/>
  <c r="M294" i="4"/>
  <c r="C295" i="4"/>
  <c r="M294" i="10"/>
  <c r="C295" i="10"/>
  <c r="E295" i="10" l="1"/>
  <c r="H295" i="10"/>
  <c r="D295" i="10"/>
  <c r="E295" i="4"/>
  <c r="H295" i="4"/>
  <c r="D295" i="4"/>
  <c r="F295" i="7"/>
  <c r="G295" i="7"/>
  <c r="M295" i="7" l="1"/>
  <c r="C296" i="7"/>
  <c r="F295" i="4"/>
  <c r="G295" i="4"/>
  <c r="F295" i="10"/>
  <c r="G295" i="10"/>
  <c r="M295" i="10" l="1"/>
  <c r="C296" i="10"/>
  <c r="M295" i="4"/>
  <c r="C296" i="4"/>
  <c r="H296" i="7"/>
  <c r="E296" i="7"/>
  <c r="D296" i="7"/>
  <c r="F296" i="7" l="1"/>
  <c r="G296" i="7"/>
  <c r="H296" i="4"/>
  <c r="E296" i="4"/>
  <c r="D296" i="4"/>
  <c r="H296" i="10"/>
  <c r="E296" i="10"/>
  <c r="D296" i="10"/>
  <c r="F296" i="10" l="1"/>
  <c r="G296" i="10"/>
  <c r="M296" i="7"/>
  <c r="C297" i="7"/>
  <c r="F296" i="4"/>
  <c r="G296" i="4"/>
  <c r="M296" i="4" l="1"/>
  <c r="C297" i="4"/>
  <c r="M296" i="10"/>
  <c r="C297" i="10"/>
  <c r="H297" i="7"/>
  <c r="E297" i="7"/>
  <c r="D297" i="7"/>
  <c r="F297" i="7" l="1"/>
  <c r="G297" i="7"/>
  <c r="H297" i="10"/>
  <c r="E297" i="10"/>
  <c r="D297" i="10"/>
  <c r="H297" i="4"/>
  <c r="E297" i="4"/>
  <c r="D297" i="4"/>
  <c r="F297" i="4" l="1"/>
  <c r="G297" i="4"/>
  <c r="M297" i="7"/>
  <c r="C298" i="7"/>
  <c r="F297" i="10"/>
  <c r="G297" i="10"/>
  <c r="M297" i="4" l="1"/>
  <c r="C298" i="4"/>
  <c r="M297" i="10"/>
  <c r="C298" i="10"/>
  <c r="H298" i="7"/>
  <c r="E298" i="7"/>
  <c r="D298" i="7"/>
  <c r="F298" i="7" l="1"/>
  <c r="G298" i="7"/>
  <c r="H298" i="10"/>
  <c r="E298" i="10"/>
  <c r="D298" i="10"/>
  <c r="H298" i="4"/>
  <c r="E298" i="4"/>
  <c r="D298" i="4"/>
  <c r="F298" i="4" l="1"/>
  <c r="G298" i="4"/>
  <c r="M298" i="7"/>
  <c r="C299" i="7"/>
  <c r="F298" i="10"/>
  <c r="G298" i="10"/>
  <c r="M298" i="10" l="1"/>
  <c r="C299" i="10"/>
  <c r="E299" i="7"/>
  <c r="H299" i="7"/>
  <c r="D299" i="7"/>
  <c r="M298" i="4"/>
  <c r="C299" i="4"/>
  <c r="F299" i="7" l="1"/>
  <c r="G299" i="7"/>
  <c r="H299" i="4"/>
  <c r="E299" i="4"/>
  <c r="D299" i="4"/>
  <c r="H299" i="10"/>
  <c r="E299" i="10"/>
  <c r="D299" i="10"/>
  <c r="F299" i="10" l="1"/>
  <c r="G299" i="10"/>
  <c r="M299" i="7"/>
  <c r="C300" i="7"/>
  <c r="F299" i="4"/>
  <c r="G299" i="4"/>
  <c r="M299" i="4" l="1"/>
  <c r="C300" i="4"/>
  <c r="M299" i="10"/>
  <c r="C300" i="10"/>
  <c r="H300" i="7"/>
  <c r="E300" i="7"/>
  <c r="D300" i="7"/>
  <c r="F300" i="7" l="1"/>
  <c r="G300" i="7"/>
  <c r="H300" i="10"/>
  <c r="E300" i="10"/>
  <c r="D300" i="10"/>
  <c r="H300" i="4"/>
  <c r="E300" i="4"/>
  <c r="D300" i="4"/>
  <c r="F300" i="4" l="1"/>
  <c r="G300" i="4"/>
  <c r="M300" i="7"/>
  <c r="C301" i="7"/>
  <c r="F300" i="10"/>
  <c r="G300" i="10"/>
  <c r="H301" i="7" l="1"/>
  <c r="E301" i="7"/>
  <c r="D301" i="7"/>
  <c r="M300" i="4"/>
  <c r="C301" i="4"/>
  <c r="M300" i="10"/>
  <c r="C301" i="10"/>
  <c r="H301" i="10" l="1"/>
  <c r="E301" i="10"/>
  <c r="D301" i="10"/>
  <c r="H301" i="4"/>
  <c r="E301" i="4"/>
  <c r="D301" i="4"/>
  <c r="F301" i="7"/>
  <c r="G301" i="7"/>
  <c r="F301" i="4" l="1"/>
  <c r="G301" i="4"/>
  <c r="M301" i="7"/>
  <c r="C302" i="7"/>
  <c r="F301" i="10"/>
  <c r="G301" i="10"/>
  <c r="H302" i="7" l="1"/>
  <c r="E302" i="7"/>
  <c r="D302" i="7"/>
  <c r="M301" i="4"/>
  <c r="C302" i="4"/>
  <c r="M301" i="10"/>
  <c r="C302" i="10"/>
  <c r="E302" i="10" l="1"/>
  <c r="H302" i="10"/>
  <c r="D302" i="10"/>
  <c r="H302" i="4"/>
  <c r="E302" i="4"/>
  <c r="D302" i="4"/>
  <c r="F302" i="7"/>
  <c r="G302" i="7"/>
  <c r="F302" i="4" l="1"/>
  <c r="G302" i="4"/>
  <c r="M302" i="7"/>
  <c r="C303" i="7"/>
  <c r="F302" i="10"/>
  <c r="G302" i="10"/>
  <c r="M302" i="10" l="1"/>
  <c r="C303" i="10"/>
  <c r="M302" i="4"/>
  <c r="C303" i="4"/>
  <c r="H303" i="7"/>
  <c r="E303" i="7"/>
  <c r="D303" i="7"/>
  <c r="F303" i="7" l="1"/>
  <c r="G303" i="7"/>
  <c r="H303" i="4"/>
  <c r="E303" i="4"/>
  <c r="D303" i="4"/>
  <c r="H303" i="10"/>
  <c r="E303" i="10"/>
  <c r="D303" i="10"/>
  <c r="F303" i="10" l="1"/>
  <c r="G303" i="10"/>
  <c r="M303" i="7"/>
  <c r="C304" i="7"/>
  <c r="F303" i="4"/>
  <c r="G303" i="4"/>
  <c r="H304" i="7" l="1"/>
  <c r="E304" i="7"/>
  <c r="D304" i="7"/>
  <c r="M303" i="10"/>
  <c r="C304" i="10"/>
  <c r="M303" i="4"/>
  <c r="C304" i="4"/>
  <c r="H304" i="4" l="1"/>
  <c r="E304" i="4"/>
  <c r="D304" i="4"/>
  <c r="E304" i="10"/>
  <c r="H304" i="10"/>
  <c r="D304" i="10"/>
  <c r="F304" i="7"/>
  <c r="G304" i="7"/>
  <c r="M304" i="7" l="1"/>
  <c r="C305" i="7"/>
  <c r="F304" i="4"/>
  <c r="G304" i="4"/>
  <c r="F304" i="10"/>
  <c r="G304" i="10"/>
  <c r="M304" i="10" l="1"/>
  <c r="C305" i="10"/>
  <c r="M304" i="4"/>
  <c r="C305" i="4"/>
  <c r="H305" i="7"/>
  <c r="E305" i="7"/>
  <c r="D305" i="7"/>
  <c r="F305" i="7" l="1"/>
  <c r="G305" i="7"/>
  <c r="H305" i="4"/>
  <c r="E305" i="4"/>
  <c r="D305" i="4"/>
  <c r="H305" i="10"/>
  <c r="E305" i="10"/>
  <c r="D305" i="10"/>
  <c r="F305" i="10" l="1"/>
  <c r="G305" i="10"/>
  <c r="M305" i="7"/>
  <c r="C306" i="7"/>
  <c r="F305" i="4"/>
  <c r="G305" i="4"/>
  <c r="M305" i="4" l="1"/>
  <c r="C306" i="4"/>
  <c r="E306" i="7"/>
  <c r="H306" i="7"/>
  <c r="D306" i="7"/>
  <c r="M305" i="10"/>
  <c r="C306" i="10"/>
  <c r="E306" i="10" l="1"/>
  <c r="H306" i="10"/>
  <c r="D306" i="10"/>
  <c r="F306" i="7"/>
  <c r="G306" i="7"/>
  <c r="H306" i="4"/>
  <c r="E306" i="4"/>
  <c r="D306" i="4"/>
  <c r="M306" i="7" l="1"/>
  <c r="C307" i="7"/>
  <c r="F306" i="4"/>
  <c r="G306" i="4"/>
  <c r="F306" i="10"/>
  <c r="G306" i="10"/>
  <c r="M306" i="10" l="1"/>
  <c r="C307" i="10"/>
  <c r="M306" i="4"/>
  <c r="C307" i="4"/>
  <c r="H307" i="7"/>
  <c r="E307" i="7"/>
  <c r="D307" i="7"/>
  <c r="F307" i="7" l="1"/>
  <c r="G307" i="7"/>
  <c r="H307" i="4"/>
  <c r="E307" i="4"/>
  <c r="D307" i="4"/>
  <c r="H307" i="10"/>
  <c r="E307" i="10"/>
  <c r="D307" i="10"/>
  <c r="F307" i="10" l="1"/>
  <c r="G307" i="10"/>
  <c r="M307" i="7"/>
  <c r="C308" i="7"/>
  <c r="F307" i="4"/>
  <c r="G307" i="4"/>
  <c r="M307" i="4" l="1"/>
  <c r="C308" i="4"/>
  <c r="M307" i="10"/>
  <c r="C308" i="10"/>
  <c r="H308" i="7"/>
  <c r="E308" i="7"/>
  <c r="D308" i="7"/>
  <c r="F308" i="7" l="1"/>
  <c r="G308" i="7"/>
  <c r="H308" i="10"/>
  <c r="E308" i="10"/>
  <c r="D308" i="10"/>
  <c r="H308" i="4"/>
  <c r="E308" i="4"/>
  <c r="D308" i="4"/>
  <c r="F308" i="4" l="1"/>
  <c r="G308" i="4"/>
  <c r="M308" i="7"/>
  <c r="C309" i="7"/>
  <c r="F308" i="10"/>
  <c r="G308" i="10"/>
  <c r="M308" i="10" l="1"/>
  <c r="C309" i="10"/>
  <c r="H309" i="7"/>
  <c r="E309" i="7"/>
  <c r="D309" i="7"/>
  <c r="M308" i="4"/>
  <c r="C309" i="4"/>
  <c r="F309" i="7" l="1"/>
  <c r="G309" i="7"/>
  <c r="H309" i="10"/>
  <c r="E309" i="10"/>
  <c r="D309" i="10"/>
  <c r="H309" i="4"/>
  <c r="E309" i="4"/>
  <c r="D309" i="4"/>
  <c r="F309" i="4" l="1"/>
  <c r="G309" i="4"/>
  <c r="F309" i="10"/>
  <c r="G309" i="10"/>
  <c r="M309" i="7"/>
  <c r="C310" i="7"/>
  <c r="M309" i="4" l="1"/>
  <c r="C310" i="4"/>
  <c r="H310" i="7"/>
  <c r="E310" i="7"/>
  <c r="D310" i="7"/>
  <c r="M309" i="10"/>
  <c r="C310" i="10"/>
  <c r="F310" i="7" l="1"/>
  <c r="G310" i="7"/>
  <c r="H310" i="10"/>
  <c r="E310" i="10"/>
  <c r="D310" i="10"/>
  <c r="H310" i="4"/>
  <c r="E310" i="4"/>
  <c r="D310" i="4"/>
  <c r="F310" i="4" l="1"/>
  <c r="G310" i="4"/>
  <c r="F310" i="10"/>
  <c r="G310" i="10"/>
  <c r="M310" i="7"/>
  <c r="C311" i="7"/>
  <c r="M310" i="4" l="1"/>
  <c r="C311" i="4"/>
  <c r="E311" i="7"/>
  <c r="H311" i="7"/>
  <c r="D311" i="7"/>
  <c r="M310" i="10"/>
  <c r="C311" i="10"/>
  <c r="H311" i="10" l="1"/>
  <c r="E311" i="10"/>
  <c r="D311" i="10"/>
  <c r="F311" i="7"/>
  <c r="G311" i="7"/>
  <c r="E311" i="4"/>
  <c r="H311" i="4"/>
  <c r="D311" i="4"/>
  <c r="F311" i="4" l="1"/>
  <c r="G311" i="4"/>
  <c r="M311" i="7"/>
  <c r="C312" i="7"/>
  <c r="F311" i="10"/>
  <c r="G311" i="10"/>
  <c r="M311" i="4" l="1"/>
  <c r="C312" i="4"/>
  <c r="M311" i="10"/>
  <c r="C312" i="10"/>
  <c r="H312" i="7"/>
  <c r="E312" i="7"/>
  <c r="D312" i="7"/>
  <c r="F312" i="7" l="1"/>
  <c r="G312" i="7"/>
  <c r="H312" i="10"/>
  <c r="E312" i="10"/>
  <c r="D312" i="10"/>
  <c r="H312" i="4"/>
  <c r="E312" i="4"/>
  <c r="D312" i="4"/>
  <c r="F312" i="4" l="1"/>
  <c r="G312" i="4"/>
  <c r="M312" i="7"/>
  <c r="C313" i="7"/>
  <c r="F312" i="10"/>
  <c r="G312" i="10"/>
  <c r="M312" i="10" l="1"/>
  <c r="C313" i="10"/>
  <c r="H313" i="7"/>
  <c r="E313" i="7"/>
  <c r="D313" i="7"/>
  <c r="M312" i="4"/>
  <c r="C313" i="4"/>
  <c r="E313" i="4" l="1"/>
  <c r="H313" i="4"/>
  <c r="D313" i="4"/>
  <c r="F313" i="7"/>
  <c r="G313" i="7"/>
  <c r="H313" i="10"/>
  <c r="E313" i="10"/>
  <c r="D313" i="10"/>
  <c r="M313" i="7" l="1"/>
  <c r="C314" i="7"/>
  <c r="F313" i="10"/>
  <c r="G313" i="10"/>
  <c r="F313" i="4"/>
  <c r="G313" i="4"/>
  <c r="M313" i="4" l="1"/>
  <c r="C314" i="4"/>
  <c r="M313" i="10"/>
  <c r="C314" i="10"/>
  <c r="E314" i="7"/>
  <c r="H314" i="7"/>
  <c r="D314" i="7"/>
  <c r="H314" i="10" l="1"/>
  <c r="E314" i="10"/>
  <c r="D314" i="10"/>
  <c r="F314" i="7"/>
  <c r="G314" i="7"/>
  <c r="H314" i="4"/>
  <c r="E314" i="4"/>
  <c r="D314" i="4"/>
  <c r="M314" i="7" l="1"/>
  <c r="C315" i="7"/>
  <c r="F314" i="10"/>
  <c r="G314" i="10"/>
  <c r="F314" i="4"/>
  <c r="G314" i="4"/>
  <c r="M314" i="4" l="1"/>
  <c r="C315" i="4"/>
  <c r="M314" i="10"/>
  <c r="C315" i="10"/>
  <c r="H315" i="7"/>
  <c r="E315" i="7"/>
  <c r="D315" i="7"/>
  <c r="F315" i="7" l="1"/>
  <c r="G315" i="7"/>
  <c r="H315" i="10"/>
  <c r="E315" i="10"/>
  <c r="D315" i="10"/>
  <c r="H315" i="4"/>
  <c r="E315" i="4"/>
  <c r="D315" i="4"/>
  <c r="F315" i="4" l="1"/>
  <c r="G315" i="4"/>
  <c r="M315" i="7"/>
  <c r="C316" i="7"/>
  <c r="F315" i="10"/>
  <c r="G315" i="10"/>
  <c r="M315" i="10" l="1"/>
  <c r="C316" i="10"/>
  <c r="H316" i="7"/>
  <c r="E316" i="7"/>
  <c r="D316" i="7"/>
  <c r="M315" i="4"/>
  <c r="C316" i="4"/>
  <c r="H316" i="4" l="1"/>
  <c r="E316" i="4"/>
  <c r="D316" i="4"/>
  <c r="F316" i="7"/>
  <c r="G316" i="7"/>
  <c r="H316" i="10"/>
  <c r="E316" i="10"/>
  <c r="D316" i="10"/>
  <c r="M316" i="7" l="1"/>
  <c r="C317" i="7"/>
  <c r="F316" i="10"/>
  <c r="G316" i="10"/>
  <c r="F316" i="4"/>
  <c r="G316" i="4"/>
  <c r="M316" i="4" l="1"/>
  <c r="C317" i="4"/>
  <c r="M316" i="10"/>
  <c r="C317" i="10"/>
  <c r="H317" i="7"/>
  <c r="E317" i="7"/>
  <c r="D317" i="7"/>
  <c r="F317" i="7" l="1"/>
  <c r="G317" i="7"/>
  <c r="H317" i="10"/>
  <c r="E317" i="10"/>
  <c r="D317" i="10"/>
  <c r="E317" i="4"/>
  <c r="H317" i="4"/>
  <c r="D317" i="4"/>
  <c r="M317" i="7" l="1"/>
  <c r="C318" i="7"/>
  <c r="F317" i="4"/>
  <c r="G317" i="4"/>
  <c r="F317" i="10"/>
  <c r="G317" i="10"/>
  <c r="M317" i="10" l="1"/>
  <c r="C318" i="10"/>
  <c r="M317" i="4"/>
  <c r="C318" i="4"/>
  <c r="H318" i="7"/>
  <c r="E318" i="7"/>
  <c r="D318" i="7"/>
  <c r="F318" i="7" l="1"/>
  <c r="G318" i="7"/>
  <c r="H318" i="4"/>
  <c r="E318" i="4"/>
  <c r="D318" i="4"/>
  <c r="H318" i="10"/>
  <c r="E318" i="10"/>
  <c r="D318" i="10"/>
  <c r="F318" i="10" l="1"/>
  <c r="G318" i="10"/>
  <c r="M318" i="7"/>
  <c r="C319" i="7"/>
  <c r="F318" i="4"/>
  <c r="G318" i="4"/>
  <c r="M318" i="4" l="1"/>
  <c r="C319" i="4"/>
  <c r="H319" i="7"/>
  <c r="E319" i="7"/>
  <c r="D319" i="7"/>
  <c r="M318" i="10"/>
  <c r="C319" i="10"/>
  <c r="H319" i="10" l="1"/>
  <c r="E319" i="10"/>
  <c r="D319" i="10"/>
  <c r="F319" i="7"/>
  <c r="G319" i="7"/>
  <c r="H319" i="4"/>
  <c r="E319" i="4"/>
  <c r="D319" i="4"/>
  <c r="M319" i="7" l="1"/>
  <c r="C320" i="7"/>
  <c r="F319" i="4"/>
  <c r="G319" i="4"/>
  <c r="F319" i="10"/>
  <c r="G319" i="10"/>
  <c r="M319" i="10" l="1"/>
  <c r="C320" i="10"/>
  <c r="M319" i="4"/>
  <c r="C320" i="4"/>
  <c r="H320" i="7"/>
  <c r="E320" i="7"/>
  <c r="D320" i="7"/>
  <c r="F320" i="7" l="1"/>
  <c r="G320" i="7"/>
  <c r="H320" i="4"/>
  <c r="E320" i="4"/>
  <c r="D320" i="4"/>
  <c r="H320" i="10"/>
  <c r="E320" i="10"/>
  <c r="D320" i="10"/>
  <c r="F320" i="10" l="1"/>
  <c r="G320" i="10"/>
  <c r="F320" i="4"/>
  <c r="G320" i="4"/>
  <c r="M320" i="7"/>
  <c r="C321" i="7"/>
  <c r="H321" i="7" l="1"/>
  <c r="E321" i="7"/>
  <c r="D321" i="7"/>
  <c r="M320" i="4"/>
  <c r="C321" i="4"/>
  <c r="M320" i="10"/>
  <c r="C321" i="10"/>
  <c r="E321" i="10" l="1"/>
  <c r="H321" i="10"/>
  <c r="D321" i="10"/>
  <c r="H321" i="4"/>
  <c r="E321" i="4"/>
  <c r="D321" i="4"/>
  <c r="F321" i="7"/>
  <c r="G321" i="7"/>
  <c r="M321" i="7" l="1"/>
  <c r="C322" i="7"/>
  <c r="F321" i="4"/>
  <c r="G321" i="4"/>
  <c r="F321" i="10"/>
  <c r="G321" i="10"/>
  <c r="M321" i="10" l="1"/>
  <c r="C322" i="10"/>
  <c r="M321" i="4"/>
  <c r="C322" i="4"/>
  <c r="H322" i="7"/>
  <c r="E322" i="7"/>
  <c r="D322" i="7"/>
  <c r="H322" i="4" l="1"/>
  <c r="E322" i="4"/>
  <c r="D322" i="4"/>
  <c r="F322" i="7"/>
  <c r="G322" i="7"/>
  <c r="H322" i="10"/>
  <c r="E322" i="10"/>
  <c r="D322" i="10"/>
  <c r="F322" i="10" l="1"/>
  <c r="G322" i="10"/>
  <c r="F322" i="4"/>
  <c r="G322" i="4"/>
  <c r="M322" i="7"/>
  <c r="C323" i="7"/>
  <c r="H323" i="7" l="1"/>
  <c r="E323" i="7"/>
  <c r="D323" i="7"/>
  <c r="M322" i="10"/>
  <c r="C323" i="10"/>
  <c r="M322" i="4"/>
  <c r="C323" i="4"/>
  <c r="H323" i="4" l="1"/>
  <c r="E323" i="4"/>
  <c r="D323" i="4"/>
  <c r="E323" i="10"/>
  <c r="H323" i="10"/>
  <c r="D323" i="10"/>
  <c r="F323" i="7"/>
  <c r="G323" i="7"/>
  <c r="M323" i="7" l="1"/>
  <c r="C324" i="7"/>
  <c r="F323" i="4"/>
  <c r="G323" i="4"/>
  <c r="F323" i="10"/>
  <c r="G323" i="10"/>
  <c r="M323" i="10" l="1"/>
  <c r="C324" i="10"/>
  <c r="M323" i="4"/>
  <c r="C324" i="4"/>
  <c r="H324" i="7"/>
  <c r="E324" i="7"/>
  <c r="D324" i="7"/>
  <c r="F324" i="7" l="1"/>
  <c r="G324" i="7"/>
  <c r="H324" i="4"/>
  <c r="E324" i="4"/>
  <c r="D324" i="4"/>
  <c r="H324" i="10"/>
  <c r="E324" i="10"/>
  <c r="D324" i="10"/>
  <c r="F324" i="10" l="1"/>
  <c r="G324" i="10"/>
  <c r="F324" i="4"/>
  <c r="G324" i="4"/>
  <c r="M324" i="7"/>
  <c r="C325" i="7"/>
  <c r="E325" i="7" l="1"/>
  <c r="H325" i="7"/>
  <c r="D325" i="7"/>
  <c r="M324" i="4"/>
  <c r="C325" i="4"/>
  <c r="M324" i="10"/>
  <c r="C325" i="10"/>
  <c r="H325" i="10" l="1"/>
  <c r="E325" i="10"/>
  <c r="D325" i="10"/>
  <c r="H325" i="4"/>
  <c r="E325" i="4"/>
  <c r="D325" i="4"/>
  <c r="F325" i="7"/>
  <c r="G325" i="7"/>
  <c r="F325" i="4" l="1"/>
  <c r="G325" i="4"/>
  <c r="F325" i="10"/>
  <c r="G325" i="10"/>
  <c r="M325" i="7"/>
  <c r="C326" i="7"/>
  <c r="M325" i="10" l="1"/>
  <c r="C326" i="10"/>
  <c r="M325" i="4"/>
  <c r="C326" i="4"/>
  <c r="H326" i="7"/>
  <c r="E326" i="7"/>
  <c r="D326" i="7"/>
  <c r="F326" i="7" l="1"/>
  <c r="G326" i="7"/>
  <c r="H326" i="4"/>
  <c r="E326" i="4"/>
  <c r="D326" i="4"/>
  <c r="H326" i="10"/>
  <c r="E326" i="10"/>
  <c r="D326" i="10"/>
  <c r="F326" i="10" l="1"/>
  <c r="G326" i="10"/>
  <c r="M326" i="7"/>
  <c r="C327" i="7"/>
  <c r="F326" i="4"/>
  <c r="G326" i="4"/>
  <c r="H327" i="7" l="1"/>
  <c r="E327" i="7"/>
  <c r="D327" i="7"/>
  <c r="M326" i="4"/>
  <c r="C327" i="4"/>
  <c r="M326" i="10"/>
  <c r="C327" i="10"/>
  <c r="H327" i="4" l="1"/>
  <c r="E327" i="4"/>
  <c r="D327" i="4"/>
  <c r="E327" i="10"/>
  <c r="H327" i="10"/>
  <c r="D327" i="10"/>
  <c r="F327" i="7"/>
  <c r="G327" i="7"/>
  <c r="F327" i="10" l="1"/>
  <c r="G327" i="10"/>
  <c r="F327" i="4"/>
  <c r="G327" i="4"/>
  <c r="M327" i="7"/>
  <c r="C328" i="7"/>
  <c r="M327" i="10" l="1"/>
  <c r="C328" i="10"/>
  <c r="E328" i="7"/>
  <c r="H328" i="7"/>
  <c r="D328" i="7"/>
  <c r="M327" i="4"/>
  <c r="C328" i="4"/>
  <c r="H328" i="4" l="1"/>
  <c r="E328" i="4"/>
  <c r="D328" i="4"/>
  <c r="F328" i="7"/>
  <c r="G328" i="7"/>
  <c r="H328" i="10"/>
  <c r="E328" i="10"/>
  <c r="D328" i="10"/>
  <c r="M328" i="7" l="1"/>
  <c r="C329" i="7"/>
  <c r="F328" i="4"/>
  <c r="G328" i="4"/>
  <c r="F328" i="10"/>
  <c r="G328" i="10"/>
  <c r="M328" i="10" l="1"/>
  <c r="C329" i="10"/>
  <c r="M328" i="4"/>
  <c r="C329" i="4"/>
  <c r="H329" i="7"/>
  <c r="E329" i="7"/>
  <c r="D329" i="7"/>
  <c r="F329" i="7" l="1"/>
  <c r="G329" i="7"/>
  <c r="H329" i="4"/>
  <c r="E329" i="4"/>
  <c r="D329" i="4"/>
  <c r="E329" i="10"/>
  <c r="H329" i="10"/>
  <c r="D329" i="10"/>
  <c r="F329" i="4" l="1"/>
  <c r="G329" i="4"/>
  <c r="F329" i="10"/>
  <c r="G329" i="10"/>
  <c r="M329" i="7"/>
  <c r="C330" i="7"/>
  <c r="H330" i="7" l="1"/>
  <c r="E330" i="7"/>
  <c r="D330" i="7"/>
  <c r="M329" i="4"/>
  <c r="C330" i="4"/>
  <c r="M329" i="10"/>
  <c r="C330" i="10"/>
  <c r="H330" i="10" l="1"/>
  <c r="E330" i="10"/>
  <c r="D330" i="10"/>
  <c r="E330" i="4"/>
  <c r="H330" i="4"/>
  <c r="D330" i="4"/>
  <c r="F330" i="7"/>
  <c r="G330" i="7"/>
  <c r="M330" i="7" l="1"/>
  <c r="C331" i="7"/>
  <c r="F330" i="10"/>
  <c r="G330" i="10"/>
  <c r="F330" i="4"/>
  <c r="G330" i="4"/>
  <c r="M330" i="4" l="1"/>
  <c r="C331" i="4"/>
  <c r="M330" i="10"/>
  <c r="C331" i="10"/>
  <c r="H331" i="7"/>
  <c r="E331" i="7"/>
  <c r="D331" i="7"/>
  <c r="F331" i="7" l="1"/>
  <c r="G331" i="7"/>
  <c r="H331" i="4"/>
  <c r="E331" i="4"/>
  <c r="D331" i="4"/>
  <c r="H331" i="10"/>
  <c r="E331" i="10"/>
  <c r="D331" i="10"/>
  <c r="F331" i="4" l="1"/>
  <c r="G331" i="4"/>
  <c r="F331" i="10"/>
  <c r="G331" i="10"/>
  <c r="M331" i="7"/>
  <c r="C332" i="7"/>
  <c r="M331" i="10" l="1"/>
  <c r="C332" i="10"/>
  <c r="M331" i="4"/>
  <c r="C332" i="4"/>
  <c r="E332" i="7"/>
  <c r="H332" i="7"/>
  <c r="D332" i="7"/>
  <c r="F332" i="7" l="1"/>
  <c r="G332" i="7"/>
  <c r="H332" i="4"/>
  <c r="E332" i="4"/>
  <c r="D332" i="4"/>
  <c r="H332" i="10"/>
  <c r="E332" i="10"/>
  <c r="D332" i="10"/>
  <c r="F332" i="10" l="1"/>
  <c r="G332" i="10"/>
  <c r="M332" i="7"/>
  <c r="C333" i="7"/>
  <c r="F332" i="4"/>
  <c r="G332" i="4"/>
  <c r="M332" i="4" l="1"/>
  <c r="C333" i="4"/>
  <c r="M332" i="10"/>
  <c r="C333" i="10"/>
  <c r="H333" i="7"/>
  <c r="E333" i="7"/>
  <c r="D333" i="7"/>
  <c r="F333" i="7" l="1"/>
  <c r="G333" i="7"/>
  <c r="H333" i="10"/>
  <c r="E333" i="10"/>
  <c r="D333" i="10"/>
  <c r="H333" i="4"/>
  <c r="E333" i="4"/>
  <c r="D333" i="4"/>
  <c r="F333" i="4" l="1"/>
  <c r="G333" i="4"/>
  <c r="M333" i="7"/>
  <c r="C334" i="7"/>
  <c r="F333" i="10"/>
  <c r="G333" i="10"/>
  <c r="H334" i="7" l="1"/>
  <c r="E334" i="7"/>
  <c r="D334" i="7"/>
  <c r="M333" i="4"/>
  <c r="C334" i="4"/>
  <c r="M333" i="10"/>
  <c r="C334" i="10"/>
  <c r="H334" i="10" l="1"/>
  <c r="E334" i="10"/>
  <c r="D334" i="10"/>
  <c r="E334" i="4"/>
  <c r="H334" i="4"/>
  <c r="D334" i="4"/>
  <c r="F334" i="7"/>
  <c r="G334" i="7"/>
  <c r="F334" i="4" l="1"/>
  <c r="G334" i="4"/>
  <c r="F334" i="10"/>
  <c r="G334" i="10"/>
  <c r="M334" i="7"/>
  <c r="C335" i="7"/>
  <c r="H335" i="7" l="1"/>
  <c r="E335" i="7"/>
  <c r="D335" i="7"/>
  <c r="M334" i="10"/>
  <c r="C335" i="10"/>
  <c r="M334" i="4"/>
  <c r="C335" i="4"/>
  <c r="H335" i="4" l="1"/>
  <c r="E335" i="4"/>
  <c r="D335" i="4"/>
  <c r="H335" i="10"/>
  <c r="E335" i="10"/>
  <c r="D335" i="10"/>
  <c r="F335" i="7"/>
  <c r="G335" i="7"/>
  <c r="F335" i="10" l="1"/>
  <c r="G335" i="10"/>
  <c r="M335" i="7"/>
  <c r="C336" i="7"/>
  <c r="F335" i="4"/>
  <c r="G335" i="4"/>
  <c r="M335" i="4" l="1"/>
  <c r="C336" i="4"/>
  <c r="M335" i="10"/>
  <c r="C336" i="10"/>
  <c r="H336" i="7"/>
  <c r="E336" i="7"/>
  <c r="D336" i="7"/>
  <c r="F336" i="7" l="1"/>
  <c r="G336" i="7"/>
  <c r="H336" i="4"/>
  <c r="E336" i="4"/>
  <c r="D336" i="4"/>
  <c r="H336" i="10"/>
  <c r="E336" i="10"/>
  <c r="D336" i="10"/>
  <c r="F336" i="10" l="1"/>
  <c r="G336" i="10"/>
  <c r="M336" i="7"/>
  <c r="C337" i="7"/>
  <c r="F336" i="4"/>
  <c r="G336" i="4"/>
  <c r="M336" i="4" l="1"/>
  <c r="C337" i="4"/>
  <c r="H337" i="7"/>
  <c r="E337" i="7"/>
  <c r="D337" i="7"/>
  <c r="M336" i="10"/>
  <c r="C337" i="10"/>
  <c r="H337" i="10" l="1"/>
  <c r="E337" i="10"/>
  <c r="D337" i="10"/>
  <c r="F337" i="7"/>
  <c r="G337" i="7"/>
  <c r="H337" i="4"/>
  <c r="E337" i="4"/>
  <c r="D337" i="4"/>
  <c r="F337" i="4" l="1"/>
  <c r="G337" i="4"/>
  <c r="M337" i="7"/>
  <c r="C338" i="7"/>
  <c r="F337" i="10"/>
  <c r="G337" i="10"/>
  <c r="H338" i="7" l="1"/>
  <c r="E338" i="7"/>
  <c r="D338" i="7"/>
  <c r="M337" i="4"/>
  <c r="C338" i="4"/>
  <c r="M337" i="10"/>
  <c r="C338" i="10"/>
  <c r="E338" i="10" l="1"/>
  <c r="H338" i="10"/>
  <c r="D338" i="10"/>
  <c r="H338" i="4"/>
  <c r="E338" i="4"/>
  <c r="D338" i="4"/>
  <c r="F338" i="7"/>
  <c r="G338" i="7"/>
  <c r="F338" i="4" l="1"/>
  <c r="G338" i="4"/>
  <c r="M338" i="7"/>
  <c r="C339" i="7"/>
  <c r="F338" i="10"/>
  <c r="G338" i="10"/>
  <c r="M338" i="10" l="1"/>
  <c r="C339" i="10"/>
  <c r="H339" i="7"/>
  <c r="E339" i="7"/>
  <c r="D339" i="7"/>
  <c r="M338" i="4"/>
  <c r="C339" i="4"/>
  <c r="H339" i="4" l="1"/>
  <c r="E339" i="4"/>
  <c r="D339" i="4"/>
  <c r="F339" i="7"/>
  <c r="G339" i="7"/>
  <c r="H339" i="10"/>
  <c r="E339" i="10"/>
  <c r="D339" i="10"/>
  <c r="M339" i="7" l="1"/>
  <c r="C340" i="7"/>
  <c r="F339" i="10"/>
  <c r="G339" i="10"/>
  <c r="F339" i="4"/>
  <c r="G339" i="4"/>
  <c r="M339" i="4" l="1"/>
  <c r="C340" i="4"/>
  <c r="M339" i="10"/>
  <c r="C340" i="10"/>
  <c r="H340" i="7"/>
  <c r="E340" i="7"/>
  <c r="D340" i="7"/>
  <c r="F340" i="7" l="1"/>
  <c r="G340" i="7"/>
  <c r="H340" i="10"/>
  <c r="E340" i="10"/>
  <c r="D340" i="10"/>
  <c r="H340" i="4"/>
  <c r="E340" i="4"/>
  <c r="D340" i="4"/>
  <c r="F340" i="4" l="1"/>
  <c r="G340" i="4"/>
  <c r="F340" i="10"/>
  <c r="G340" i="10"/>
  <c r="M340" i="7"/>
  <c r="C341" i="7"/>
  <c r="H341" i="7" l="1"/>
  <c r="E341" i="7"/>
  <c r="D341" i="7"/>
  <c r="M340" i="10"/>
  <c r="C341" i="10"/>
  <c r="B341" i="10"/>
  <c r="M340" i="4"/>
  <c r="C341" i="4"/>
  <c r="H341" i="4" l="1"/>
  <c r="E341" i="4"/>
  <c r="D341" i="4"/>
  <c r="H341" i="10"/>
  <c r="D341" i="10"/>
  <c r="E341" i="10"/>
  <c r="F341" i="7"/>
  <c r="G341" i="7"/>
  <c r="M341" i="7" l="1"/>
  <c r="C342" i="7"/>
  <c r="F341" i="10"/>
  <c r="G341" i="10"/>
  <c r="F341" i="4"/>
  <c r="G341" i="4"/>
  <c r="M341" i="10" l="1"/>
  <c r="C342" i="10"/>
  <c r="M341" i="4"/>
  <c r="C342" i="4"/>
  <c r="H342" i="7"/>
  <c r="E342" i="7"/>
  <c r="D342" i="7"/>
  <c r="H342" i="10" l="1"/>
  <c r="E342" i="10"/>
  <c r="D342" i="10"/>
  <c r="F342" i="7"/>
  <c r="G342" i="7"/>
  <c r="E342" i="4"/>
  <c r="H342" i="4"/>
  <c r="D342" i="4"/>
  <c r="F342" i="10" l="1"/>
  <c r="G342" i="10"/>
  <c r="F342" i="4"/>
  <c r="G342" i="4"/>
  <c r="M342" i="7"/>
  <c r="C343" i="7"/>
  <c r="C343" i="10" l="1"/>
  <c r="M342" i="10"/>
  <c r="H343" i="7"/>
  <c r="E343" i="7"/>
  <c r="D343" i="7"/>
  <c r="M342" i="4"/>
  <c r="C343" i="4"/>
  <c r="H343" i="10" l="1"/>
  <c r="E343" i="10"/>
  <c r="D343" i="10"/>
  <c r="F343" i="7"/>
  <c r="G343" i="7"/>
  <c r="H343" i="4"/>
  <c r="E343" i="4"/>
  <c r="D343" i="4"/>
  <c r="F343" i="10" l="1"/>
  <c r="G343" i="10"/>
  <c r="F343" i="4"/>
  <c r="G343" i="4"/>
  <c r="M343" i="7"/>
  <c r="C344" i="7"/>
  <c r="C344" i="10" l="1"/>
  <c r="M343" i="10"/>
  <c r="H344" i="7"/>
  <c r="E344" i="7"/>
  <c r="D344" i="7"/>
  <c r="M343" i="4"/>
  <c r="C344" i="4"/>
  <c r="H344" i="10" l="1"/>
  <c r="E344" i="10"/>
  <c r="D344" i="10"/>
  <c r="F344" i="7"/>
  <c r="G344" i="7"/>
  <c r="H344" i="4"/>
  <c r="E344" i="4"/>
  <c r="D344" i="4"/>
  <c r="F344" i="10" l="1"/>
  <c r="G344" i="10"/>
  <c r="F344" i="4"/>
  <c r="G344" i="4"/>
  <c r="M344" i="7"/>
  <c r="C345" i="7"/>
  <c r="C345" i="10" l="1"/>
  <c r="M344" i="10"/>
  <c r="M344" i="4"/>
  <c r="C345" i="4"/>
  <c r="H345" i="7"/>
  <c r="E345" i="7"/>
  <c r="D345" i="7"/>
  <c r="H345" i="10" l="1"/>
  <c r="E345" i="10"/>
  <c r="D345" i="10"/>
  <c r="H345" i="4"/>
  <c r="E345" i="4"/>
  <c r="D345" i="4"/>
  <c r="F345" i="7"/>
  <c r="G345" i="7"/>
  <c r="F345" i="10" l="1"/>
  <c r="G345" i="10"/>
  <c r="M345" i="7"/>
  <c r="C346" i="7"/>
  <c r="F345" i="4"/>
  <c r="G345" i="4"/>
  <c r="C346" i="10" l="1"/>
  <c r="M345" i="10"/>
  <c r="M345" i="4"/>
  <c r="C346" i="4"/>
  <c r="H346" i="7"/>
  <c r="E346" i="7"/>
  <c r="D346" i="7"/>
  <c r="H346" i="10" l="1"/>
  <c r="E346" i="10"/>
  <c r="D346" i="10"/>
  <c r="F346" i="7"/>
  <c r="G346" i="7"/>
  <c r="H346" i="4"/>
  <c r="E346" i="4"/>
  <c r="D346" i="4"/>
  <c r="F346" i="10" l="1"/>
  <c r="G346" i="10"/>
  <c r="F346" i="4"/>
  <c r="G346" i="4"/>
  <c r="M346" i="7"/>
  <c r="C347" i="7"/>
  <c r="C347" i="10" l="1"/>
  <c r="M346" i="10"/>
  <c r="H347" i="7"/>
  <c r="E347" i="7"/>
  <c r="D347" i="7"/>
  <c r="M346" i="4"/>
  <c r="C347" i="4"/>
  <c r="H347" i="10" l="1"/>
  <c r="E347" i="10"/>
  <c r="D347" i="10"/>
  <c r="F347" i="7"/>
  <c r="G347" i="7"/>
  <c r="H347" i="4"/>
  <c r="E347" i="4"/>
  <c r="D347" i="4"/>
  <c r="F347" i="10" l="1"/>
  <c r="G347" i="10"/>
  <c r="F347" i="4"/>
  <c r="G347" i="4"/>
  <c r="M347" i="7"/>
  <c r="C348" i="7"/>
  <c r="C348" i="10" l="1"/>
  <c r="M347" i="10"/>
  <c r="H348" i="7"/>
  <c r="E348" i="7"/>
  <c r="D348" i="7"/>
  <c r="M347" i="4"/>
  <c r="C348" i="4"/>
  <c r="E348" i="10" l="1"/>
  <c r="H348" i="10"/>
  <c r="D348" i="10"/>
  <c r="H348" i="4"/>
  <c r="E348" i="4"/>
  <c r="D348" i="4"/>
  <c r="F348" i="7"/>
  <c r="G348" i="7"/>
  <c r="F348" i="10" l="1"/>
  <c r="G348" i="10"/>
  <c r="M348" i="7"/>
  <c r="C349" i="7"/>
  <c r="F348" i="4"/>
  <c r="G348" i="4"/>
  <c r="C349" i="10" l="1"/>
  <c r="M348" i="10"/>
  <c r="M348" i="4"/>
  <c r="C349" i="4"/>
  <c r="H349" i="7"/>
  <c r="E349" i="7"/>
  <c r="D349" i="7"/>
  <c r="H349" i="10" l="1"/>
  <c r="E349" i="10"/>
  <c r="D349" i="10"/>
  <c r="H349" i="4"/>
  <c r="E349" i="4"/>
  <c r="D349" i="4"/>
  <c r="F349" i="7"/>
  <c r="G349" i="7"/>
  <c r="F349" i="10" l="1"/>
  <c r="G349" i="10"/>
  <c r="F349" i="4"/>
  <c r="G349" i="4"/>
  <c r="M349" i="7"/>
  <c r="C350" i="7"/>
  <c r="C350" i="10" l="1"/>
  <c r="M349" i="10"/>
  <c r="H350" i="7"/>
  <c r="E350" i="7"/>
  <c r="D350" i="7"/>
  <c r="M349" i="4"/>
  <c r="C350" i="4"/>
  <c r="H350" i="10" l="1"/>
  <c r="E350" i="10"/>
  <c r="D350" i="10"/>
  <c r="F350" i="7"/>
  <c r="G350" i="7"/>
  <c r="H350" i="4"/>
  <c r="E350" i="4"/>
  <c r="D350" i="4"/>
  <c r="F350" i="10" l="1"/>
  <c r="G350" i="10"/>
  <c r="F350" i="4"/>
  <c r="G350" i="4"/>
  <c r="M350" i="7"/>
  <c r="C351" i="7"/>
  <c r="C351" i="10" l="1"/>
  <c r="M350" i="10"/>
  <c r="E351" i="7"/>
  <c r="H351" i="7"/>
  <c r="D351" i="7"/>
  <c r="M350" i="4"/>
  <c r="C351" i="4"/>
  <c r="H351" i="10" l="1"/>
  <c r="E351" i="10"/>
  <c r="D351" i="10"/>
  <c r="H351" i="4"/>
  <c r="E351" i="4"/>
  <c r="D351" i="4"/>
  <c r="F351" i="7"/>
  <c r="G351" i="7"/>
  <c r="F351" i="10" l="1"/>
  <c r="G351" i="10"/>
  <c r="M351" i="7"/>
  <c r="C352" i="7"/>
  <c r="F351" i="4"/>
  <c r="G351" i="4"/>
  <c r="C352" i="10" l="1"/>
  <c r="M351" i="10"/>
  <c r="M351" i="4"/>
  <c r="C352" i="4"/>
  <c r="H352" i="7"/>
  <c r="E352" i="7"/>
  <c r="D352" i="7"/>
  <c r="H352" i="10" l="1"/>
  <c r="E352" i="10"/>
  <c r="D352" i="10"/>
  <c r="F352" i="7"/>
  <c r="G352" i="7"/>
  <c r="H352" i="4"/>
  <c r="E352" i="4"/>
  <c r="D352" i="4"/>
  <c r="F352" i="10" l="1"/>
  <c r="G352" i="10"/>
  <c r="F352" i="4"/>
  <c r="G352" i="4"/>
  <c r="M352" i="7"/>
  <c r="C353" i="7"/>
  <c r="C353" i="10" l="1"/>
  <c r="M352" i="10"/>
  <c r="H353" i="7"/>
  <c r="E353" i="7"/>
  <c r="D353" i="7"/>
  <c r="M352" i="4"/>
  <c r="C353" i="4"/>
  <c r="H353" i="10" l="1"/>
  <c r="E353" i="10"/>
  <c r="D353" i="10"/>
  <c r="F353" i="7"/>
  <c r="G353" i="7"/>
  <c r="H353" i="4"/>
  <c r="E353" i="4"/>
  <c r="D353" i="4"/>
  <c r="F353" i="10" l="1"/>
  <c r="G353" i="10"/>
  <c r="F353" i="4"/>
  <c r="G353" i="4"/>
  <c r="M353" i="7"/>
  <c r="C354" i="7"/>
  <c r="C354" i="10" l="1"/>
  <c r="M353" i="10"/>
  <c r="H354" i="7"/>
  <c r="E354" i="7"/>
  <c r="D354" i="7"/>
  <c r="M353" i="4"/>
  <c r="C354" i="4"/>
  <c r="H354" i="10" l="1"/>
  <c r="E354" i="10"/>
  <c r="D354" i="10"/>
  <c r="F354" i="7"/>
  <c r="G354" i="7"/>
  <c r="H354" i="4"/>
  <c r="E354" i="4"/>
  <c r="D354" i="4"/>
  <c r="F354" i="10" l="1"/>
  <c r="G354" i="10"/>
  <c r="F354" i="4"/>
  <c r="G354" i="4"/>
  <c r="M354" i="7"/>
  <c r="C355" i="7"/>
  <c r="C355" i="10" l="1"/>
  <c r="M354" i="10"/>
  <c r="E355" i="7"/>
  <c r="H355" i="7"/>
  <c r="D355" i="7"/>
  <c r="M354" i="4"/>
  <c r="C355" i="4"/>
  <c r="H355" i="10" l="1"/>
  <c r="E355" i="10"/>
  <c r="D355" i="10"/>
  <c r="H355" i="4"/>
  <c r="E355" i="4"/>
  <c r="D355" i="4"/>
  <c r="F355" i="7"/>
  <c r="G355" i="7"/>
  <c r="F355" i="10" l="1"/>
  <c r="G355" i="10"/>
  <c r="M355" i="7"/>
  <c r="C356" i="7"/>
  <c r="F355" i="4"/>
  <c r="G355" i="4"/>
  <c r="C356" i="10" l="1"/>
  <c r="M355" i="10"/>
  <c r="M355" i="4"/>
  <c r="C356" i="4"/>
  <c r="E356" i="7"/>
  <c r="H356" i="7"/>
  <c r="D356" i="7"/>
  <c r="H356" i="10" l="1"/>
  <c r="E356" i="10"/>
  <c r="D356" i="10"/>
  <c r="F356" i="7"/>
  <c r="G356" i="7"/>
  <c r="H356" i="4"/>
  <c r="E356" i="4"/>
  <c r="D356" i="4"/>
  <c r="F356" i="10" l="1"/>
  <c r="G356" i="10"/>
  <c r="F356" i="4"/>
  <c r="G356" i="4"/>
  <c r="M356" i="7"/>
  <c r="C357" i="7"/>
  <c r="C357" i="10" l="1"/>
  <c r="M356" i="10"/>
  <c r="E357" i="7"/>
  <c r="H357" i="7"/>
  <c r="D357" i="7"/>
  <c r="M356" i="4"/>
  <c r="C357" i="4"/>
  <c r="H357" i="10" l="1"/>
  <c r="E357" i="10"/>
  <c r="D357" i="10"/>
  <c r="H357" i="4"/>
  <c r="E357" i="4"/>
  <c r="D357" i="4"/>
  <c r="F357" i="7"/>
  <c r="G357" i="7"/>
  <c r="F357" i="10" l="1"/>
  <c r="G357" i="10"/>
  <c r="F357" i="4"/>
  <c r="G357" i="4"/>
  <c r="M357" i="7"/>
  <c r="C358" i="7"/>
  <c r="C358" i="10" l="1"/>
  <c r="M357" i="10"/>
  <c r="H358" i="7"/>
  <c r="E358" i="7"/>
  <c r="D358" i="7"/>
  <c r="M357" i="4"/>
  <c r="C358" i="4"/>
  <c r="H358" i="10" l="1"/>
  <c r="E358" i="10"/>
  <c r="D358" i="10"/>
  <c r="H358" i="4"/>
  <c r="E358" i="4"/>
  <c r="D358" i="4"/>
  <c r="F358" i="7"/>
  <c r="G358" i="7"/>
  <c r="F358" i="10" l="1"/>
  <c r="G358" i="10"/>
  <c r="M358" i="7"/>
  <c r="C359" i="7"/>
  <c r="F358" i="4"/>
  <c r="G358" i="4"/>
  <c r="C359" i="10" l="1"/>
  <c r="M358" i="10"/>
  <c r="M358" i="4"/>
  <c r="C359" i="4"/>
  <c r="H359" i="7"/>
  <c r="E359" i="7"/>
  <c r="D359" i="7"/>
  <c r="E359" i="10" l="1"/>
  <c r="H359" i="10"/>
  <c r="D359" i="10"/>
  <c r="F359" i="7"/>
  <c r="G359" i="7"/>
  <c r="H359" i="4"/>
  <c r="E359" i="4"/>
  <c r="D359" i="4"/>
  <c r="F359" i="10" l="1"/>
  <c r="G359" i="10"/>
  <c r="F359" i="4"/>
  <c r="G359" i="4"/>
  <c r="M359" i="7"/>
  <c r="C360" i="7"/>
  <c r="C360" i="10" l="1"/>
  <c r="M359" i="10"/>
  <c r="E360" i="7"/>
  <c r="H360" i="7"/>
  <c r="D360" i="7"/>
  <c r="M359" i="4"/>
  <c r="C360" i="4"/>
  <c r="H360" i="10" l="1"/>
  <c r="E360" i="10"/>
  <c r="D360" i="10"/>
  <c r="H360" i="4"/>
  <c r="E360" i="4"/>
  <c r="D360" i="4"/>
  <c r="F360" i="7"/>
  <c r="G360" i="7"/>
  <c r="F360" i="10" l="1"/>
  <c r="G360" i="10"/>
  <c r="F360" i="4"/>
  <c r="G360" i="4"/>
  <c r="M360" i="7"/>
  <c r="C361" i="7"/>
  <c r="C361" i="10" l="1"/>
  <c r="M360" i="10"/>
  <c r="H361" i="7"/>
  <c r="E361" i="7"/>
  <c r="D361" i="7"/>
  <c r="M360" i="4"/>
  <c r="C361" i="4"/>
  <c r="H361" i="10" l="1"/>
  <c r="E361" i="10"/>
  <c r="D361" i="10"/>
  <c r="H361" i="4"/>
  <c r="E361" i="4"/>
  <c r="D361" i="4"/>
  <c r="F361" i="7"/>
  <c r="G361" i="7"/>
  <c r="F361" i="10" l="1"/>
  <c r="G361" i="10"/>
  <c r="M361" i="7"/>
  <c r="C362" i="7"/>
  <c r="F361" i="4"/>
  <c r="G361" i="4"/>
  <c r="C362" i="10" l="1"/>
  <c r="M361" i="10"/>
  <c r="M361" i="4"/>
  <c r="C362" i="4"/>
  <c r="H362" i="7"/>
  <c r="E362" i="7"/>
  <c r="D362" i="7"/>
  <c r="E362" i="10" l="1"/>
  <c r="H362" i="10"/>
  <c r="D362" i="10"/>
  <c r="F362" i="7"/>
  <c r="G362" i="7"/>
  <c r="E362" i="4"/>
  <c r="H362" i="4"/>
  <c r="D362" i="4"/>
  <c r="F362" i="10" l="1"/>
  <c r="G362" i="10"/>
  <c r="F362" i="4"/>
  <c r="G362" i="4"/>
  <c r="M362" i="7"/>
  <c r="C363" i="7"/>
  <c r="C363" i="10" l="1"/>
  <c r="M362" i="10"/>
  <c r="H363" i="7"/>
  <c r="E363" i="7"/>
  <c r="D363" i="7"/>
  <c r="M362" i="4"/>
  <c r="C363" i="4"/>
  <c r="H363" i="10" l="1"/>
  <c r="E363" i="10"/>
  <c r="D363" i="10"/>
  <c r="H363" i="4"/>
  <c r="E363" i="4"/>
  <c r="D363" i="4"/>
  <c r="F363" i="7"/>
  <c r="G363" i="7"/>
  <c r="F363" i="10" l="1"/>
  <c r="G363" i="10"/>
  <c r="M363" i="7"/>
  <c r="C364" i="7"/>
  <c r="F363" i="4"/>
  <c r="G363" i="4"/>
  <c r="C364" i="10" l="1"/>
  <c r="M363" i="10"/>
  <c r="M363" i="4"/>
  <c r="C364" i="4"/>
  <c r="E364" i="7"/>
  <c r="H364" i="7"/>
  <c r="D364" i="7"/>
  <c r="H364" i="10" l="1"/>
  <c r="E364" i="10"/>
  <c r="D364" i="10"/>
  <c r="F364" i="7"/>
  <c r="G364" i="7"/>
  <c r="H364" i="4"/>
  <c r="E364" i="4"/>
  <c r="D364" i="4"/>
  <c r="F364" i="10" l="1"/>
  <c r="G364" i="10"/>
  <c r="F364" i="4"/>
  <c r="G364" i="4"/>
  <c r="M364" i="7"/>
  <c r="C365" i="7"/>
  <c r="C365" i="10" l="1"/>
  <c r="M364" i="10"/>
  <c r="H365" i="7"/>
  <c r="E365" i="7"/>
  <c r="D365" i="7"/>
  <c r="M364" i="4"/>
  <c r="C365" i="4"/>
  <c r="H365" i="10" l="1"/>
  <c r="E365" i="10"/>
  <c r="D365" i="10"/>
  <c r="F365" i="7"/>
  <c r="G365" i="7"/>
  <c r="E365" i="4"/>
  <c r="H365" i="4"/>
  <c r="D365" i="4"/>
  <c r="F365" i="10" l="1"/>
  <c r="G365" i="10"/>
  <c r="F365" i="4"/>
  <c r="G365" i="4"/>
  <c r="M365" i="7"/>
  <c r="C366" i="7"/>
  <c r="C366" i="10" l="1"/>
  <c r="M365" i="10"/>
  <c r="H366" i="7"/>
  <c r="E366" i="7"/>
  <c r="D366" i="7"/>
  <c r="M365" i="4"/>
  <c r="C366" i="4"/>
  <c r="H366" i="10" l="1"/>
  <c r="E366" i="10"/>
  <c r="D366" i="10"/>
  <c r="H366" i="4"/>
  <c r="E366" i="4"/>
  <c r="D366" i="4"/>
  <c r="F366" i="7"/>
  <c r="G366" i="7"/>
  <c r="F366" i="10" l="1"/>
  <c r="G366" i="10"/>
  <c r="F366" i="4"/>
  <c r="G366" i="4"/>
  <c r="M366" i="7"/>
  <c r="C367" i="7"/>
  <c r="C367" i="10" l="1"/>
  <c r="M366" i="10"/>
  <c r="H367" i="7"/>
  <c r="E367" i="7"/>
  <c r="D367" i="7"/>
  <c r="M366" i="4"/>
  <c r="C367" i="4"/>
  <c r="E367" i="10" l="1"/>
  <c r="H367" i="10"/>
  <c r="D367" i="10"/>
  <c r="F367" i="7"/>
  <c r="G367" i="7"/>
  <c r="H367" i="4"/>
  <c r="E367" i="4"/>
  <c r="D367" i="4"/>
  <c r="F367" i="10" l="1"/>
  <c r="G367" i="10"/>
  <c r="F367" i="4"/>
  <c r="G367" i="4"/>
  <c r="M367" i="7"/>
  <c r="C368" i="7"/>
  <c r="C368" i="10" l="1"/>
  <c r="M367" i="10"/>
  <c r="E368" i="7"/>
  <c r="H368" i="7"/>
  <c r="D368" i="7"/>
  <c r="M367" i="4"/>
  <c r="C368" i="4"/>
  <c r="H368" i="10" l="1"/>
  <c r="E368" i="10"/>
  <c r="D368" i="10"/>
  <c r="H368" i="4"/>
  <c r="E368" i="4"/>
  <c r="D368" i="4"/>
  <c r="F368" i="7"/>
  <c r="G368" i="7"/>
  <c r="F368" i="10" l="1"/>
  <c r="G368" i="10"/>
  <c r="M368" i="7"/>
  <c r="C369" i="7"/>
  <c r="F368" i="4"/>
  <c r="G368" i="4"/>
  <c r="C369" i="10" l="1"/>
  <c r="M368" i="10"/>
  <c r="M368" i="4"/>
  <c r="C369" i="4"/>
  <c r="H369" i="7"/>
  <c r="E369" i="7"/>
  <c r="D369" i="7"/>
  <c r="H369" i="10" l="1"/>
  <c r="E369" i="10"/>
  <c r="D369" i="10"/>
  <c r="F369" i="7"/>
  <c r="G369" i="7"/>
  <c r="E369" i="4"/>
  <c r="H369" i="4"/>
  <c r="D369" i="4"/>
  <c r="F369" i="10" l="1"/>
  <c r="G369" i="10"/>
  <c r="F369" i="4"/>
  <c r="G369" i="4"/>
  <c r="M369" i="7"/>
  <c r="C370" i="7"/>
  <c r="C370" i="10" l="1"/>
  <c r="M369" i="10"/>
  <c r="H370" i="7"/>
  <c r="E370" i="7"/>
  <c r="D370" i="7"/>
  <c r="M369" i="4"/>
  <c r="C370" i="4"/>
  <c r="H370" i="10" l="1"/>
  <c r="E370" i="10"/>
  <c r="D370" i="10"/>
  <c r="H370" i="4"/>
  <c r="E370" i="4"/>
  <c r="D370" i="4"/>
  <c r="F370" i="7"/>
  <c r="G370" i="7"/>
  <c r="F370" i="10" l="1"/>
  <c r="G370" i="10"/>
  <c r="F370" i="4"/>
  <c r="G370" i="4"/>
  <c r="M370" i="7"/>
  <c r="C371" i="7"/>
  <c r="C371" i="10" l="1"/>
  <c r="M370" i="10"/>
  <c r="H371" i="7"/>
  <c r="E371" i="7"/>
  <c r="D371" i="7"/>
  <c r="M370" i="4"/>
  <c r="C371" i="4"/>
  <c r="H371" i="10" l="1"/>
  <c r="E371" i="10"/>
  <c r="D371" i="10"/>
  <c r="H371" i="4"/>
  <c r="E371" i="4"/>
  <c r="D371" i="4"/>
  <c r="F371" i="7"/>
  <c r="G371" i="7"/>
  <c r="F371" i="10" l="1"/>
  <c r="G371" i="10"/>
  <c r="M371" i="7"/>
  <c r="C372" i="7"/>
  <c r="F371" i="4"/>
  <c r="G371" i="4"/>
  <c r="C372" i="10" l="1"/>
  <c r="M371" i="10"/>
  <c r="M371" i="4"/>
  <c r="C372" i="4"/>
  <c r="H372" i="7"/>
  <c r="E372" i="7"/>
  <c r="D372" i="7"/>
  <c r="H372" i="10" l="1"/>
  <c r="E372" i="10"/>
  <c r="D372" i="10"/>
  <c r="F372" i="7"/>
  <c r="G372" i="7"/>
  <c r="H372" i="4"/>
  <c r="E372" i="4"/>
  <c r="D372" i="4"/>
  <c r="F372" i="10" l="1"/>
  <c r="G372" i="10"/>
  <c r="M372" i="7"/>
  <c r="C373" i="7"/>
  <c r="F372" i="4"/>
  <c r="G372" i="4"/>
  <c r="C373" i="10" l="1"/>
  <c r="M372" i="10"/>
  <c r="M372" i="4"/>
  <c r="C373" i="4"/>
  <c r="H373" i="7"/>
  <c r="E373" i="7"/>
  <c r="D373" i="7"/>
  <c r="H373" i="10" l="1"/>
  <c r="E373" i="10"/>
  <c r="D373" i="10"/>
  <c r="F373" i="7"/>
  <c r="G373" i="7"/>
  <c r="H373" i="4"/>
  <c r="E373" i="4"/>
  <c r="D373" i="4"/>
  <c r="F373" i="10" l="1"/>
  <c r="G373" i="10"/>
  <c r="M373" i="7"/>
  <c r="C374" i="7"/>
  <c r="F373" i="4"/>
  <c r="G373" i="4"/>
  <c r="C374" i="10" l="1"/>
  <c r="M373" i="10"/>
  <c r="M373" i="4"/>
  <c r="C374" i="4"/>
  <c r="H374" i="7"/>
  <c r="E374" i="7"/>
  <c r="D374" i="7"/>
  <c r="E374" i="10" l="1"/>
  <c r="H374" i="10"/>
  <c r="D374" i="10"/>
  <c r="F374" i="7"/>
  <c r="G374" i="7"/>
  <c r="H374" i="4"/>
  <c r="E374" i="4"/>
  <c r="D374" i="4"/>
  <c r="F374" i="10" l="1"/>
  <c r="G374" i="10"/>
  <c r="M374" i="7"/>
  <c r="C375" i="7"/>
  <c r="F374" i="4"/>
  <c r="G374" i="4"/>
  <c r="C375" i="10" l="1"/>
  <c r="M374" i="10"/>
  <c r="M374" i="4"/>
  <c r="C375" i="4"/>
  <c r="H375" i="7"/>
  <c r="E375" i="7"/>
  <c r="D375" i="7"/>
  <c r="H375" i="10" l="1"/>
  <c r="E375" i="10"/>
  <c r="D375" i="10"/>
  <c r="F375" i="7"/>
  <c r="G375" i="7"/>
  <c r="H375" i="4"/>
  <c r="E375" i="4"/>
  <c r="D375" i="4"/>
  <c r="F375" i="10" l="1"/>
  <c r="G375" i="10"/>
  <c r="M375" i="7"/>
  <c r="C376" i="7"/>
  <c r="F375" i="4"/>
  <c r="G375" i="4"/>
  <c r="C376" i="10" l="1"/>
  <c r="M375" i="10"/>
  <c r="M375" i="4"/>
  <c r="C376" i="4"/>
  <c r="H376" i="7"/>
  <c r="E376" i="7"/>
  <c r="D376" i="7"/>
  <c r="H376" i="10" l="1"/>
  <c r="E376" i="10"/>
  <c r="D376" i="10"/>
  <c r="F376" i="7"/>
  <c r="G376" i="7"/>
  <c r="H376" i="4"/>
  <c r="E376" i="4"/>
  <c r="D376" i="4"/>
  <c r="F376" i="10" l="1"/>
  <c r="G376" i="10"/>
  <c r="M376" i="7"/>
  <c r="C377" i="7"/>
  <c r="F376" i="4"/>
  <c r="G376" i="4"/>
  <c r="C377" i="10" l="1"/>
  <c r="M376" i="10"/>
  <c r="M376" i="4"/>
  <c r="C377" i="4"/>
  <c r="H377" i="7"/>
  <c r="E377" i="7"/>
  <c r="D377" i="7"/>
  <c r="H377" i="10" l="1"/>
  <c r="E377" i="10"/>
  <c r="D377" i="10"/>
  <c r="F377" i="7"/>
  <c r="G377" i="7"/>
  <c r="H377" i="4"/>
  <c r="E377" i="4"/>
  <c r="D377" i="4"/>
  <c r="F377" i="10" l="1"/>
  <c r="G377" i="10"/>
  <c r="M377" i="7"/>
  <c r="C378" i="7"/>
  <c r="F377" i="4"/>
  <c r="G377" i="4"/>
  <c r="C378" i="10" l="1"/>
  <c r="M377" i="10"/>
  <c r="M377" i="4"/>
  <c r="C378" i="4"/>
  <c r="H378" i="7"/>
  <c r="E378" i="7"/>
  <c r="D378" i="7"/>
  <c r="H378" i="10" l="1"/>
  <c r="E378" i="10"/>
  <c r="D378" i="10"/>
  <c r="F378" i="7"/>
  <c r="G378" i="7"/>
  <c r="H378" i="4"/>
  <c r="E378" i="4"/>
  <c r="D378" i="4"/>
  <c r="F378" i="10" l="1"/>
  <c r="G378" i="10"/>
  <c r="M378" i="7"/>
  <c r="C379" i="7"/>
  <c r="F378" i="4"/>
  <c r="G378" i="4"/>
  <c r="C379" i="10" l="1"/>
  <c r="M378" i="10"/>
  <c r="M378" i="4"/>
  <c r="C379" i="4"/>
  <c r="H379" i="7"/>
  <c r="E379" i="7"/>
  <c r="D379" i="7"/>
  <c r="H379" i="10" l="1"/>
  <c r="E379" i="10"/>
  <c r="D379" i="10"/>
  <c r="F379" i="7"/>
  <c r="G379" i="7"/>
  <c r="H379" i="4"/>
  <c r="E379" i="4"/>
  <c r="D379" i="4"/>
  <c r="F379" i="10" l="1"/>
  <c r="G379" i="10"/>
  <c r="F379" i="4"/>
  <c r="G379" i="4"/>
  <c r="M379" i="7"/>
  <c r="C380" i="7"/>
  <c r="C380" i="10" l="1"/>
  <c r="M379" i="10"/>
  <c r="M379" i="4"/>
  <c r="C380" i="4"/>
  <c r="H380" i="7"/>
  <c r="E380" i="7"/>
  <c r="D380" i="7"/>
  <c r="E380" i="10" l="1"/>
  <c r="H380" i="10"/>
  <c r="D380" i="10"/>
  <c r="F380" i="7"/>
  <c r="G380" i="7"/>
  <c r="E380" i="4"/>
  <c r="H380" i="4"/>
  <c r="D380" i="4"/>
  <c r="F380" i="10" l="1"/>
  <c r="G380" i="10"/>
  <c r="F380" i="4"/>
  <c r="G380" i="4"/>
  <c r="M380" i="7"/>
  <c r="C381" i="7"/>
  <c r="C381" i="10" l="1"/>
  <c r="M380" i="10"/>
  <c r="H381" i="7"/>
  <c r="E381" i="7"/>
  <c r="D381" i="7"/>
  <c r="M380" i="4"/>
  <c r="C381" i="4"/>
  <c r="H381" i="10" l="1"/>
  <c r="E381" i="10"/>
  <c r="D381" i="10"/>
  <c r="H381" i="4"/>
  <c r="E381" i="4"/>
  <c r="D381" i="4"/>
  <c r="F381" i="7"/>
  <c r="G381" i="7"/>
  <c r="F381" i="10" l="1"/>
  <c r="G381" i="10"/>
  <c r="F381" i="4"/>
  <c r="G381" i="4"/>
  <c r="M381" i="7"/>
  <c r="C382" i="7"/>
  <c r="C382" i="10" l="1"/>
  <c r="M381" i="10"/>
  <c r="H382" i="7"/>
  <c r="E382" i="7"/>
  <c r="D382" i="7"/>
  <c r="M381" i="4"/>
  <c r="C382" i="4"/>
  <c r="H382" i="10" l="1"/>
  <c r="E382" i="10"/>
  <c r="D382" i="10"/>
  <c r="H382" i="4"/>
  <c r="E382" i="4"/>
  <c r="D382" i="4"/>
  <c r="F382" i="7"/>
  <c r="G382" i="7"/>
  <c r="F382" i="10" l="1"/>
  <c r="G382" i="10"/>
  <c r="M382" i="7"/>
  <c r="C383" i="7"/>
  <c r="F382" i="4"/>
  <c r="G382" i="4"/>
  <c r="C383" i="10" l="1"/>
  <c r="M382" i="10"/>
  <c r="M382" i="4"/>
  <c r="C383" i="4"/>
  <c r="H383" i="7"/>
  <c r="E383" i="7"/>
  <c r="D383" i="7"/>
  <c r="E383" i="10" l="1"/>
  <c r="H383" i="10"/>
  <c r="D383" i="10"/>
  <c r="F383" i="7"/>
  <c r="G383" i="7"/>
  <c r="H383" i="4"/>
  <c r="E383" i="4"/>
  <c r="D383" i="4"/>
  <c r="F383" i="10" l="1"/>
  <c r="G383" i="10"/>
  <c r="F383" i="4"/>
  <c r="G383" i="4"/>
  <c r="M383" i="7"/>
  <c r="C384" i="7"/>
  <c r="C384" i="10" l="1"/>
  <c r="M383" i="10"/>
  <c r="E384" i="7"/>
  <c r="H384" i="7"/>
  <c r="D384" i="7"/>
  <c r="M383" i="4"/>
  <c r="C384" i="4"/>
  <c r="H384" i="10" l="1"/>
  <c r="E384" i="10"/>
  <c r="D384" i="10"/>
  <c r="H384" i="4"/>
  <c r="E384" i="4"/>
  <c r="D384" i="4"/>
  <c r="F384" i="7"/>
  <c r="G384" i="7"/>
  <c r="F384" i="10" l="1"/>
  <c r="G384" i="10"/>
  <c r="F384" i="4"/>
  <c r="G384" i="4"/>
  <c r="M384" i="7"/>
  <c r="C385" i="7"/>
  <c r="C385" i="10" l="1"/>
  <c r="M384" i="10"/>
  <c r="H385" i="7"/>
  <c r="E385" i="7"/>
  <c r="D385" i="7"/>
  <c r="M384" i="4"/>
  <c r="C385" i="4"/>
  <c r="H385" i="10" l="1"/>
  <c r="E385" i="10"/>
  <c r="D385" i="10"/>
  <c r="E385" i="4"/>
  <c r="H385" i="4"/>
  <c r="D385" i="4"/>
  <c r="F385" i="7"/>
  <c r="G385" i="7"/>
  <c r="F385" i="10" l="1"/>
  <c r="G385" i="10"/>
  <c r="M385" i="7"/>
  <c r="C386" i="7"/>
  <c r="F385" i="4"/>
  <c r="G385" i="4"/>
  <c r="C386" i="10" l="1"/>
  <c r="M385" i="10"/>
  <c r="M385" i="4"/>
  <c r="C386" i="4"/>
  <c r="E386" i="7"/>
  <c r="H386" i="7"/>
  <c r="D386" i="7"/>
  <c r="H386" i="10" l="1"/>
  <c r="E386" i="10"/>
  <c r="D386" i="10"/>
  <c r="H386" i="4"/>
  <c r="E386" i="4"/>
  <c r="D386" i="4"/>
  <c r="F386" i="7"/>
  <c r="G386" i="7"/>
  <c r="F386" i="10" l="1"/>
  <c r="G386" i="10"/>
  <c r="M386" i="7"/>
  <c r="C387" i="7"/>
  <c r="F386" i="4"/>
  <c r="G386" i="4"/>
  <c r="C387" i="10" l="1"/>
  <c r="M386" i="10"/>
  <c r="M386" i="4"/>
  <c r="C387" i="4"/>
  <c r="H387" i="7"/>
  <c r="E387" i="7"/>
  <c r="D387" i="7"/>
  <c r="H387" i="10" l="1"/>
  <c r="E387" i="10"/>
  <c r="D387" i="10"/>
  <c r="F387" i="7"/>
  <c r="G387" i="7"/>
  <c r="H387" i="4"/>
  <c r="E387" i="4"/>
  <c r="D387" i="4"/>
  <c r="F387" i="10" l="1"/>
  <c r="G387" i="10"/>
  <c r="M387" i="7"/>
  <c r="C388" i="7"/>
  <c r="F387" i="4"/>
  <c r="G387" i="4"/>
  <c r="C388" i="10" l="1"/>
  <c r="M387" i="10"/>
  <c r="M387" i="4"/>
  <c r="C388" i="4"/>
  <c r="H388" i="7"/>
  <c r="E388" i="7"/>
  <c r="D388" i="7"/>
  <c r="E388" i="10" l="1"/>
  <c r="H388" i="10"/>
  <c r="D388" i="10"/>
  <c r="F388" i="7"/>
  <c r="G388" i="7"/>
  <c r="B389" i="7" s="1"/>
  <c r="D21" i="7" s="1"/>
  <c r="H388" i="4"/>
  <c r="E388" i="4"/>
  <c r="D388" i="4"/>
  <c r="F388" i="10" l="1"/>
  <c r="G388" i="10"/>
  <c r="M388" i="7"/>
  <c r="C389" i="7"/>
  <c r="F388" i="4"/>
  <c r="G388" i="4"/>
  <c r="B389" i="4" s="1"/>
  <c r="C389" i="10" l="1"/>
  <c r="B389" i="10"/>
  <c r="D22" i="9" s="1"/>
  <c r="M388" i="10"/>
  <c r="M388" i="4"/>
  <c r="C389" i="4"/>
  <c r="H389" i="7"/>
  <c r="E389" i="7"/>
  <c r="D389" i="7"/>
  <c r="D22" i="7"/>
  <c r="D25" i="7" s="1"/>
  <c r="E389" i="10" l="1"/>
  <c r="D28" i="9"/>
  <c r="D30" i="9" s="1"/>
  <c r="D33" i="9" s="1"/>
  <c r="D34" i="9" s="1"/>
  <c r="D21" i="10"/>
  <c r="H389" i="10"/>
  <c r="D389" i="10"/>
  <c r="D22" i="10"/>
  <c r="D25" i="10" s="1"/>
  <c r="F389" i="7"/>
  <c r="D35" i="6" s="1"/>
  <c r="D36" i="6" s="1"/>
  <c r="G389" i="7"/>
  <c r="M389" i="7" s="1"/>
  <c r="H389" i="4"/>
  <c r="D389" i="4"/>
  <c r="D22" i="4"/>
  <c r="D25" i="4" s="1"/>
  <c r="E389" i="4"/>
  <c r="D21" i="4"/>
  <c r="C58" i="6" l="1"/>
  <c r="A49" i="6"/>
  <c r="O35" i="1"/>
  <c r="D39" i="6"/>
  <c r="F389" i="10"/>
  <c r="G389" i="10"/>
  <c r="M389" i="10" s="1"/>
  <c r="L30" i="1"/>
  <c r="L33" i="1" s="1"/>
  <c r="D27" i="3"/>
  <c r="D29" i="3" s="1"/>
  <c r="D32" i="3" s="1"/>
  <c r="D33" i="3" s="1"/>
  <c r="F389" i="4"/>
  <c r="D34" i="3" s="1"/>
  <c r="G389" i="4"/>
  <c r="M389" i="4" s="1"/>
  <c r="M18" i="7"/>
  <c r="D35" i="9" l="1"/>
  <c r="D36" i="9" s="1"/>
  <c r="D39" i="9" s="1"/>
  <c r="L35" i="1"/>
  <c r="D35" i="3"/>
  <c r="D38" i="3" s="1"/>
  <c r="C58" i="9"/>
  <c r="M18" i="10"/>
  <c r="M18" i="4"/>
  <c r="C57" i="3"/>
  <c r="A48" i="3"/>
  <c r="U30" i="1"/>
  <c r="L34" i="1"/>
  <c r="U34" i="1" s="1"/>
  <c r="U33" i="1"/>
  <c r="K43" i="1" s="1"/>
  <c r="R35" i="1" l="1"/>
  <c r="U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ID#AAAAjp99nhE
Fairway User    (2022-11-10 11:43:34)
Includes
taxes
insurance
HOA
Maintenance
Property Management
Utilities</t>
        </r>
      </text>
    </comment>
    <comment ref="A35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ID#AAAAjp99ngs
Fairway User    (2022-11-10 11:43:34)
Mortgage Insurance is ONLY applicable if you are purchasing the property as a Primary Residence AND your down payment is less than 20%.  
If you are required to have Mortgage Insurance, ask your lender for the amount to include in this field.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jDMfbvI+2HYtVtQW41dxysKrN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2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ID#AAAAjp99ngI
Peter Rueth    (2022-11-10 11:43:34)
Includes Down Payment + Closing Costs + Renovation Costs</t>
        </r>
      </text>
    </comment>
    <comment ref="A24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ID#AAAAjp99nf8
Includes    (2022-11-10 11:43:34)
Maintenance
Management
Utilities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5pE8VcWfzMNdjzQQ0c9JlDIzpL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3" authorId="0" shapeId="0" xr:uid="{00000000-0006-0000-0300-000004000000}">
      <text>
        <r>
          <rPr>
            <sz val="11"/>
            <color theme="1"/>
            <rFont val="Calibri"/>
            <scheme val="minor"/>
          </rPr>
          <t>======
ID#AAAAjp99ngk
Annual Interest Rate    (2022-11-10 11:43:34)
This spreadsheet assumes a fixed annual interest rate. If the annual rate is 7%, then the monthly interest rate is 7%/12.</t>
        </r>
      </text>
    </comment>
    <comment ref="C14" authorId="0" shapeId="0" xr:uid="{00000000-0006-0000-0300-000005000000}">
      <text>
        <r>
          <rPr>
            <sz val="11"/>
            <color theme="1"/>
            <rFont val="Calibri"/>
            <scheme val="minor"/>
          </rPr>
          <t>======
ID#AAAAjp99ngM
Term of Loan    (2022-11-10 11:43:34)
The term of the loan is specified in years, but this spreadsheet assumes that payments are made monthly.</t>
        </r>
      </text>
    </comment>
    <comment ref="C20" authorId="0" shapeId="0" xr:uid="{00000000-0006-0000-0300-000002000000}">
      <text>
        <r>
          <rPr>
            <sz val="11"/>
            <color theme="1"/>
            <rFont val="Calibri"/>
            <scheme val="minor"/>
          </rPr>
          <t>======
ID#AAAAjp99ngw
Number of Payments    (2022-11-10 11:43:34)
The very last payment will usually be less than your typical monthly payment if you have made extra payments.</t>
        </r>
      </text>
    </comment>
    <comment ref="C24" authorId="0" shapeId="0" xr:uid="{00000000-0006-0000-0300-000003000000}">
      <text>
        <r>
          <rPr>
            <sz val="11"/>
            <color theme="1"/>
            <rFont val="Calibri"/>
            <scheme val="minor"/>
          </rPr>
          <t>======
ID#AAAAjp99ngo
Payoff    (2022-11-10 11:43:34)
This is the number of years that it will take to pay off the loan when making extra payments each month.</t>
        </r>
      </text>
    </comment>
    <comment ref="C25" authorId="0" shapeId="0" xr:uid="{00000000-0006-0000-0300-000001000000}">
      <text>
        <r>
          <rPr>
            <sz val="11"/>
            <color theme="1"/>
            <rFont val="Calibri"/>
            <scheme val="minor"/>
          </rPr>
          <t>======
ID#AAAAjp99nhI
Interest Savings    (2022-11-10 11:43:34)
This is the amount of money you save by making extra payments, since making the extra payments means you end up paying less total interest.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4D9ID9EBWGTKZ4j33ixVWGAzfE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0500-000001000000}">
      <text>
        <r>
          <rPr>
            <sz val="11"/>
            <color theme="1"/>
            <rFont val="Calibri"/>
            <scheme val="minor"/>
          </rPr>
          <t>======
ID#AAAAjp99nhA
Peter Rueth    (2022-11-10 11:43:34)
Includes Down Payment + Closing Costs + Renovation Costs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h3bJAgUqS7cRFyS50mMLD2SxRT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3" authorId="0" shapeId="0" xr:uid="{00000000-0006-0000-0600-000001000000}">
      <text>
        <r>
          <rPr>
            <sz val="11"/>
            <color theme="1"/>
            <rFont val="Calibri"/>
            <scheme val="minor"/>
          </rPr>
          <t>======
ID#AAAAjp99ng4
Annual Interest Rate    (2022-11-10 11:43:34)
This spreadsheet assumes a fixed annual interest rate. If the annual rate is 7%, then the monthly interest rate is 7%/12.</t>
        </r>
      </text>
    </comment>
    <comment ref="C14" authorId="0" shapeId="0" xr:uid="{00000000-0006-0000-0600-000005000000}">
      <text>
        <r>
          <rPr>
            <sz val="11"/>
            <color theme="1"/>
            <rFont val="Calibri"/>
            <scheme val="minor"/>
          </rPr>
          <t>======
ID#AAAAjp99ngA
Term of Loan    (2022-11-10 11:43:34)
The term of the loan is specified in years, but this spreadsheet assumes that payments are made monthly.</t>
        </r>
      </text>
    </comment>
    <comment ref="C20" authorId="0" shapeId="0" xr:uid="{00000000-0006-0000-0600-000003000000}">
      <text>
        <r>
          <rPr>
            <sz val="11"/>
            <color theme="1"/>
            <rFont val="Calibri"/>
            <scheme val="minor"/>
          </rPr>
          <t>======
ID#AAAAjp99ngU
Number of Payments    (2022-11-10 11:43:34)
The very last payment will usually be less than your typical monthly payment if you have made extra payments.</t>
        </r>
      </text>
    </comment>
    <comment ref="C24" authorId="0" shapeId="0" xr:uid="{00000000-0006-0000-0600-000004000000}">
      <text>
        <r>
          <rPr>
            <sz val="11"/>
            <color theme="1"/>
            <rFont val="Calibri"/>
            <scheme val="minor"/>
          </rPr>
          <t>======
ID#AAAAjp99ngE
Payoff    (2022-11-10 11:43:34)
This is the number of years that it will take to pay off the loan when making extra payments each month.</t>
        </r>
      </text>
    </comment>
    <comment ref="C25" authorId="0" shapeId="0" xr:uid="{00000000-0006-0000-0600-000002000000}">
      <text>
        <r>
          <rPr>
            <sz val="11"/>
            <color theme="1"/>
            <rFont val="Calibri"/>
            <scheme val="minor"/>
          </rPr>
          <t>======
ID#AAAAjp99ngY
Interest Savings    (2022-11-10 11:43:34)
This is the amount of money you save by making extra payments, since making the extra payments means you end up paying less total interest.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MnT0WLQgTPtETg0TePjl6LIwWUg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0800-000001000000}">
      <text>
        <r>
          <rPr>
            <sz val="11"/>
            <color theme="1"/>
            <rFont val="Calibri"/>
            <scheme val="minor"/>
          </rPr>
          <t>======
ID#AAAAjp99ng0
Peter Rueth    (2022-11-10 11:43:34)
Includes Down Payment + Closing Costs + Renovation Costs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wJIUVm4+maZqMz2u4i9w+f5gIw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3" authorId="0" shapeId="0" xr:uid="{00000000-0006-0000-0900-000005000000}">
      <text>
        <r>
          <rPr>
            <sz val="11"/>
            <color theme="1"/>
            <rFont val="Calibri"/>
            <scheme val="minor"/>
          </rPr>
          <t>======
ID#AAAAjp99ngQ
Annual Interest Rate    (2022-11-10 11:43:34)
This spreadsheet assumes a fixed annual interest rate. If the annual rate is 7%, then the monthly interest rate is 7%/12.</t>
        </r>
      </text>
    </comment>
    <comment ref="C14" authorId="0" shapeId="0" xr:uid="{00000000-0006-0000-0900-000003000000}">
      <text>
        <r>
          <rPr>
            <sz val="11"/>
            <color theme="1"/>
            <rFont val="Calibri"/>
            <scheme val="minor"/>
          </rPr>
          <t>======
ID#AAAAjp99ngg
Term of Loan    (2022-11-10 11:43:34)
The term of the loan is specified in years, but this spreadsheet assumes that payments are made monthly.</t>
        </r>
      </text>
    </comment>
    <comment ref="C20" authorId="0" shapeId="0" xr:uid="{00000000-0006-0000-0900-000004000000}">
      <text>
        <r>
          <rPr>
            <sz val="11"/>
            <color theme="1"/>
            <rFont val="Calibri"/>
            <scheme val="minor"/>
          </rPr>
          <t>======
ID#AAAAjp99ngc
Number of Payments    (2022-11-10 11:43:34)
The very last payment will usually be less than your typical monthly payment if you have made extra payments.</t>
        </r>
      </text>
    </comment>
    <comment ref="C24" authorId="0" shapeId="0" xr:uid="{00000000-0006-0000-0900-000002000000}">
      <text>
        <r>
          <rPr>
            <sz val="11"/>
            <color theme="1"/>
            <rFont val="Calibri"/>
            <scheme val="minor"/>
          </rPr>
          <t>======
ID#AAAAjp99ng8
Payoff    (2022-11-10 11:43:34)
This is the number of years that it will take to pay off the loan when making extra payments each month.</t>
        </r>
      </text>
    </comment>
    <comment ref="C25" authorId="0" shapeId="0" xr:uid="{00000000-0006-0000-0900-000001000000}">
      <text>
        <r>
          <rPr>
            <sz val="11"/>
            <color theme="1"/>
            <rFont val="Calibri"/>
            <scheme val="minor"/>
          </rPr>
          <t>======
ID#AAAAjp99nhM
Interest Savings    (2022-11-10 11:43:34)
This is the amount of money you save by making extra payments, since making the extra payments means you end up paying less total interest.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fDWryIPcOiUIkpmXCZQU/3KJyw=="/>
    </ext>
  </extLst>
</comments>
</file>

<file path=xl/sharedStrings.xml><?xml version="1.0" encoding="utf-8"?>
<sst xmlns="http://schemas.openxmlformats.org/spreadsheetml/2006/main" count="359" uniqueCount="138">
  <si>
    <t>Building Wealth Through Real Estate</t>
  </si>
  <si>
    <t>The Rueth Team</t>
  </si>
  <si>
    <t>750 W. Hampden Ave., Suite 500, Englewood, CO 80110</t>
  </si>
  <si>
    <t>303-214-6393</t>
  </si>
  <si>
    <t>www.TheRuethTeam.Com</t>
  </si>
  <si>
    <t>Asssumptions</t>
  </si>
  <si>
    <t>Summary</t>
  </si>
  <si>
    <t>Current Year</t>
  </si>
  <si>
    <t>Current Age</t>
  </si>
  <si>
    <t>Desired Retirement Age</t>
  </si>
  <si>
    <t>Retire in Year</t>
  </si>
  <si>
    <t>Property 1</t>
  </si>
  <si>
    <t>Property 2</t>
  </si>
  <si>
    <t>Property 3</t>
  </si>
  <si>
    <t>All Properties</t>
  </si>
  <si>
    <t>Address</t>
  </si>
  <si>
    <t>Combined</t>
  </si>
  <si>
    <t>Property Type</t>
  </si>
  <si>
    <t>Duplex</t>
  </si>
  <si>
    <t>Quad Plex</t>
  </si>
  <si>
    <t>Purchase Date</t>
  </si>
  <si>
    <t>Purchase Price</t>
  </si>
  <si>
    <t># of Years until Retirement</t>
  </si>
  <si>
    <t>Investment</t>
  </si>
  <si>
    <t>After Year 1</t>
  </si>
  <si>
    <t>Monthly Income</t>
  </si>
  <si>
    <t>Monthly Loan Payment (P&amp;I)</t>
  </si>
  <si>
    <t>Down Payment</t>
  </si>
  <si>
    <t>Monthly Property Expenses</t>
  </si>
  <si>
    <t>Closing Costs</t>
  </si>
  <si>
    <t>Renovation/Fix Up Costs</t>
  </si>
  <si>
    <t>Annual Cash Flow</t>
  </si>
  <si>
    <t>Total Investment</t>
  </si>
  <si>
    <t>Debt Reduction</t>
  </si>
  <si>
    <t>Appreciation</t>
  </si>
  <si>
    <t>Total Loan Amount</t>
  </si>
  <si>
    <t>Tax Savings</t>
  </si>
  <si>
    <t>Property Value (after Year 1)</t>
  </si>
  <si>
    <t>Loan Term (Years)</t>
  </si>
  <si>
    <t>At Retirement</t>
  </si>
  <si>
    <t>Interest Rate</t>
  </si>
  <si>
    <t>Appreciation Per Year</t>
  </si>
  <si>
    <t>Cost Inflation Per Year</t>
  </si>
  <si>
    <t>Monthly Expenses</t>
  </si>
  <si>
    <t>Rent Increase Per Year</t>
  </si>
  <si>
    <t>Monthly Cash Flow</t>
  </si>
  <si>
    <t>Annual Property Expenses</t>
  </si>
  <si>
    <t>Mortgage Insurance</t>
  </si>
  <si>
    <t>Total Debt Reduction</t>
  </si>
  <si>
    <t>Property Taxes</t>
  </si>
  <si>
    <t>Total Appreciation</t>
  </si>
  <si>
    <t>Insurance</t>
  </si>
  <si>
    <t>Total Tax Savings</t>
  </si>
  <si>
    <t>HOA Fees</t>
  </si>
  <si>
    <t>Property Value (at retirement)</t>
  </si>
  <si>
    <t>Maintenance</t>
  </si>
  <si>
    <t>Property Management</t>
  </si>
  <si>
    <t>Utilities</t>
  </si>
  <si>
    <t>Total Property Expenses</t>
  </si>
  <si>
    <t>Property Income</t>
  </si>
  <si>
    <t>Monthly Rents</t>
  </si>
  <si>
    <t>Annaul Rental Income</t>
  </si>
  <si>
    <t>Less: Vacancy/Bad Debt</t>
  </si>
  <si>
    <t>Annual Property Income</t>
  </si>
  <si>
    <t>Price</t>
  </si>
  <si>
    <t>Initial Investment</t>
  </si>
  <si>
    <t>Beginning Loan Balance</t>
  </si>
  <si>
    <t>Base Loan Term (Years)</t>
  </si>
  <si>
    <t>Extra Principle Payment</t>
  </si>
  <si>
    <t>Payoff (in Years)</t>
  </si>
  <si>
    <t>Financial Summary</t>
  </si>
  <si>
    <t>After 1 Year</t>
  </si>
  <si>
    <t>After 3 Years</t>
  </si>
  <si>
    <t>Monthly Principal &amp; Interest Pmt</t>
  </si>
  <si>
    <t>Monthly Mortgage Ins, Taxes &amp; Home Ins</t>
  </si>
  <si>
    <t>Monthly HOA</t>
  </si>
  <si>
    <t>Monthly Rental Income</t>
  </si>
  <si>
    <t>Total Monthly Expenses</t>
  </si>
  <si>
    <t>Monthly Free Cash Flow</t>
  </si>
  <si>
    <t>Five Benefit Factors (Cummulative)</t>
  </si>
  <si>
    <t>Cash Flow</t>
  </si>
  <si>
    <t>Cash Flow ROI</t>
  </si>
  <si>
    <t>Debt Reduction ROI</t>
  </si>
  <si>
    <t>Appreciation ROI</t>
  </si>
  <si>
    <t>Total ROI</t>
  </si>
  <si>
    <t>85% depricable and 27.5 year straight line depreciation method</t>
  </si>
  <si>
    <t>Power of Leverage</t>
  </si>
  <si>
    <t xml:space="preserve"> You own an asset worth</t>
  </si>
  <si>
    <t xml:space="preserve"> with a cash investment of</t>
  </si>
  <si>
    <t xml:space="preserve">Comparing This Property versus Other Investment </t>
  </si>
  <si>
    <t>Let's Compare</t>
  </si>
  <si>
    <t xml:space="preserve">Using the Same Initial Investment of </t>
  </si>
  <si>
    <t>This Property</t>
  </si>
  <si>
    <t>Other Investment</t>
  </si>
  <si>
    <t>Assuming annual Return of</t>
  </si>
  <si>
    <t>Value at Retirement</t>
  </si>
  <si>
    <t>Loan Information</t>
  </si>
  <si>
    <t>Compare Investments</t>
  </si>
  <si>
    <t xml:space="preserve">Loan Amount </t>
  </si>
  <si>
    <t>Versus</t>
  </si>
  <si>
    <t xml:space="preserve">Annual Interest Rate </t>
  </si>
  <si>
    <t xml:space="preserve">Term of Loan (in Years) </t>
  </si>
  <si>
    <t>Real Estate</t>
  </si>
  <si>
    <t>Annual Return</t>
  </si>
  <si>
    <t>Loan Summary</t>
  </si>
  <si>
    <t>Extra Payments</t>
  </si>
  <si>
    <t>No Extra Payments</t>
  </si>
  <si>
    <t>Monthly Payment</t>
  </si>
  <si>
    <t>Number of Payments</t>
  </si>
  <si>
    <t>Total Payments</t>
  </si>
  <si>
    <t>Total Interest</t>
  </si>
  <si>
    <t># Years Till Retire</t>
  </si>
  <si>
    <t>Interest Savings</t>
  </si>
  <si>
    <t>[42]</t>
  </si>
  <si>
    <t>Month</t>
  </si>
  <si>
    <t>Payment</t>
  </si>
  <si>
    <t>Interest</t>
  </si>
  <si>
    <t>Cumulative Interest</t>
  </si>
  <si>
    <t>Principal</t>
  </si>
  <si>
    <t>Cumulative Principal</t>
  </si>
  <si>
    <t>Balance</t>
  </si>
  <si>
    <t>Saved Interest</t>
  </si>
  <si>
    <t>Interest Gained</t>
  </si>
  <si>
    <t>Appreciated Value</t>
  </si>
  <si>
    <t>Real Estate Net Value</t>
  </si>
  <si>
    <t>Investment Value</t>
  </si>
  <si>
    <t>Monthly Taxes &amp; Insurance</t>
  </si>
  <si>
    <t>Value When You Retire</t>
  </si>
  <si>
    <t>Loan Amount</t>
  </si>
  <si>
    <t>SFR</t>
  </si>
  <si>
    <t>Triplex</t>
  </si>
  <si>
    <t>Multi Family</t>
  </si>
  <si>
    <t>Other</t>
  </si>
  <si>
    <t xml:space="preserve">© 2022 The Rueth Team 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</si>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</sst>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&quot;$&quot;#,##0.00"/>
  </numFmts>
  <fonts count="33">
    <font>
      <sz val="11"/>
      <color theme="1"/>
      <name val="Calibri"/>
      <scheme val="minor"/>
    </font>
    <font>
      <sz val="18"/>
      <color theme="1"/>
      <name val="Calibri"/>
    </font>
    <font>
      <sz val="18"/>
      <color theme="0"/>
      <name val="Calibri"/>
    </font>
    <font>
      <b/>
      <sz val="22"/>
      <color rgb="FF002060"/>
      <name val="Calibri"/>
    </font>
    <font>
      <sz val="11"/>
      <name val="Calibri"/>
    </font>
    <font>
      <sz val="22"/>
      <color theme="1"/>
      <name val="Calibri"/>
    </font>
    <font>
      <b/>
      <sz val="18"/>
      <color theme="1"/>
      <name val="Calibri"/>
    </font>
    <font>
      <b/>
      <sz val="18"/>
      <color theme="0"/>
      <name val="Calibri"/>
    </font>
    <font>
      <sz val="24"/>
      <color theme="1"/>
      <name val="Calibri"/>
    </font>
    <font>
      <sz val="11"/>
      <color theme="1"/>
      <name val="Calibri"/>
    </font>
    <font>
      <b/>
      <sz val="18"/>
      <color rgb="FF002060"/>
      <name val="Calibri"/>
    </font>
    <font>
      <b/>
      <sz val="18"/>
      <color rgb="FFC00000"/>
      <name val="Calibri"/>
    </font>
    <font>
      <b/>
      <sz val="24"/>
      <color theme="1"/>
      <name val="Calibri"/>
    </font>
    <font>
      <b/>
      <sz val="18"/>
      <color rgb="FFFF0000"/>
      <name val="Calibri"/>
    </font>
    <font>
      <b/>
      <sz val="22"/>
      <color theme="1"/>
      <name val="Calibri"/>
    </font>
    <font>
      <b/>
      <sz val="18"/>
      <color rgb="FF0070C0"/>
      <name val="Calibri"/>
    </font>
    <font>
      <sz val="10"/>
      <color theme="1"/>
      <name val="Calibri"/>
    </font>
    <font>
      <b/>
      <sz val="10"/>
      <color theme="1"/>
      <name val="Calibri"/>
    </font>
    <font>
      <u/>
      <sz val="18"/>
      <color rgb="FF0000FF"/>
      <name val="Calibri"/>
    </font>
    <font>
      <sz val="18"/>
      <color rgb="FFF2F2F2"/>
      <name val="Calibri"/>
    </font>
    <font>
      <b/>
      <sz val="28"/>
      <color theme="1"/>
      <name val="Calibri"/>
    </font>
    <font>
      <sz val="18"/>
      <color theme="1"/>
      <name val="Arial"/>
    </font>
    <font>
      <b/>
      <sz val="18"/>
      <color rgb="FF0070C0"/>
      <name val="Arial"/>
    </font>
    <font>
      <sz val="11"/>
      <color theme="1"/>
      <name val="Arial"/>
    </font>
    <font>
      <sz val="10"/>
      <color theme="1"/>
      <name val="Tahoma"/>
    </font>
    <font>
      <b/>
      <sz val="10"/>
      <color theme="1"/>
      <name val="Arial"/>
    </font>
    <font>
      <sz val="18"/>
      <color rgb="FFFFFFFF"/>
      <name val="Calibri"/>
    </font>
    <font>
      <sz val="11"/>
      <color theme="1"/>
      <name val="Calibri"/>
      <scheme val="minor"/>
    </font>
    <font>
      <b/>
      <i/>
      <sz val="24"/>
      <color theme="1"/>
      <name val="Calibri"/>
    </font>
    <font>
      <sz val="12"/>
      <color theme="1"/>
      <name val="Calibri"/>
    </font>
    <font>
      <u/>
      <sz val="12"/>
      <color rgb="FF0000FF"/>
      <name val="Calibri"/>
    </font>
    <font>
      <b/>
      <sz val="12"/>
      <color theme="1"/>
      <name val="Arial"/>
    </font>
    <font>
      <sz val="12"/>
      <color theme="1"/>
      <name val="Arial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262626"/>
        <bgColor rgb="FF262626"/>
      </patternFill>
    </fill>
    <fill>
      <patternFill patternType="solid">
        <fgColor rgb="FFF2DBDB"/>
        <bgColor rgb="FFF2DBDB"/>
      </patternFill>
    </fill>
    <fill>
      <patternFill patternType="solid">
        <fgColor rgb="FF632423"/>
        <bgColor rgb="FF632423"/>
      </patternFill>
    </fill>
    <fill>
      <patternFill patternType="solid">
        <fgColor rgb="FFB6DDE8"/>
        <bgColor rgb="FFB6DDE8"/>
      </patternFill>
    </fill>
    <fill>
      <patternFill patternType="solid">
        <fgColor rgb="FF31859B"/>
        <bgColor rgb="FF31859B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C6D9F0"/>
        <bgColor rgb="FFC6D9F0"/>
      </patternFill>
    </fill>
    <fill>
      <patternFill patternType="solid">
        <fgColor rgb="FFB2B2B2"/>
        <bgColor rgb="FFB2B2B2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000000"/>
      </left>
      <right/>
      <top style="medium">
        <color rgb="FFC00000"/>
      </top>
      <bottom/>
      <diagonal/>
    </border>
    <border>
      <left/>
      <right style="medium">
        <color rgb="FF000000"/>
      </right>
      <top style="medium">
        <color rgb="FFC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00000"/>
      </right>
      <top/>
      <bottom/>
      <diagonal/>
    </border>
    <border>
      <left style="thin">
        <color rgb="FF4F6128"/>
      </left>
      <right style="thin">
        <color rgb="FF4F6128"/>
      </right>
      <top style="thin">
        <color rgb="FF4F6128"/>
      </top>
      <bottom style="thin">
        <color rgb="FF4F6128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C00000"/>
      </left>
      <right style="medium">
        <color rgb="FF000000"/>
      </right>
      <top/>
      <bottom style="medium">
        <color rgb="FFC00000"/>
      </bottom>
      <diagonal/>
    </border>
    <border>
      <left style="medium">
        <color rgb="FF000000"/>
      </left>
      <right/>
      <top/>
      <bottom style="medium">
        <color rgb="FFC00000"/>
      </bottom>
      <diagonal/>
    </border>
    <border>
      <left/>
      <right style="medium">
        <color rgb="FF000000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4F6128"/>
      </left>
      <right/>
      <top style="medium">
        <color rgb="FF4F6128"/>
      </top>
      <bottom style="thin">
        <color rgb="FF4F6128"/>
      </bottom>
      <diagonal/>
    </border>
    <border>
      <left/>
      <right style="medium">
        <color rgb="FF4F6128"/>
      </right>
      <top style="medium">
        <color rgb="FF4F6128"/>
      </top>
      <bottom style="thin">
        <color rgb="FF4F6128"/>
      </bottom>
      <diagonal/>
    </border>
    <border>
      <left style="medium">
        <color rgb="FF4F6128"/>
      </left>
      <right/>
      <top style="thin">
        <color rgb="FF4F6128"/>
      </top>
      <bottom style="thin">
        <color rgb="FF4F6128"/>
      </bottom>
      <diagonal/>
    </border>
    <border>
      <left/>
      <right style="medium">
        <color rgb="FF4F6128"/>
      </right>
      <top style="thin">
        <color rgb="FF4F6128"/>
      </top>
      <bottom style="thin">
        <color rgb="FF4F6128"/>
      </bottom>
      <diagonal/>
    </border>
    <border>
      <left style="medium">
        <color rgb="FF4F6128"/>
      </left>
      <right/>
      <top/>
      <bottom/>
      <diagonal/>
    </border>
    <border>
      <left/>
      <right style="medium">
        <color rgb="FF4F6128"/>
      </right>
      <top/>
      <bottom/>
      <diagonal/>
    </border>
    <border>
      <left style="medium">
        <color rgb="FF4F6128"/>
      </left>
      <right/>
      <top style="thin">
        <color rgb="FF4F6128"/>
      </top>
      <bottom style="medium">
        <color rgb="FF4F6128"/>
      </bottom>
      <diagonal/>
    </border>
    <border>
      <left/>
      <right style="medium">
        <color rgb="FF4F6128"/>
      </right>
      <top style="thin">
        <color rgb="FF4F6128"/>
      </top>
      <bottom style="medium">
        <color rgb="FF4F6128"/>
      </bottom>
      <diagonal/>
    </border>
    <border>
      <left style="medium">
        <color rgb="FF4F6128"/>
      </left>
      <right/>
      <top style="medium">
        <color rgb="FF4F6128"/>
      </top>
      <bottom style="medium">
        <color rgb="FF4F6128"/>
      </bottom>
      <diagonal/>
    </border>
    <border>
      <left style="medium">
        <color rgb="FF4F6128"/>
      </left>
      <right style="medium">
        <color rgb="FF4F6128"/>
      </right>
      <top style="medium">
        <color rgb="FF4F6128"/>
      </top>
      <bottom style="medium">
        <color rgb="FF4F6128"/>
      </bottom>
      <diagonal/>
    </border>
    <border>
      <left/>
      <right style="medium">
        <color rgb="FF4F6128"/>
      </right>
      <top style="medium">
        <color rgb="FF4F6128"/>
      </top>
      <bottom style="medium">
        <color rgb="FF4F6128"/>
      </bottom>
      <diagonal/>
    </border>
    <border>
      <left style="medium">
        <color rgb="FF4F6128"/>
      </left>
      <right style="medium">
        <color rgb="FF4F6128"/>
      </right>
      <top style="thin">
        <color rgb="FF4F6128"/>
      </top>
      <bottom style="thin">
        <color rgb="FF4F6128"/>
      </bottom>
      <diagonal/>
    </border>
    <border>
      <left style="medium">
        <color rgb="FF4F6128"/>
      </left>
      <right style="medium">
        <color rgb="FF4F6128"/>
      </right>
      <top/>
      <bottom/>
      <diagonal/>
    </border>
    <border>
      <left style="medium">
        <color rgb="FF4F6128"/>
      </left>
      <right style="medium">
        <color rgb="FF4F6128"/>
      </right>
      <top style="thin">
        <color rgb="FF4F6128"/>
      </top>
      <bottom style="medium">
        <color rgb="FF4F6128"/>
      </bottom>
      <diagonal/>
    </border>
    <border>
      <left style="medium">
        <color rgb="FF4F6128"/>
      </left>
      <right/>
      <top style="medium">
        <color rgb="FF4F6128"/>
      </top>
      <bottom/>
      <diagonal/>
    </border>
    <border>
      <left style="medium">
        <color rgb="FF4F6128"/>
      </left>
      <right style="medium">
        <color rgb="FF4F6128"/>
      </right>
      <top style="medium">
        <color rgb="FF4F6128"/>
      </top>
      <bottom/>
      <diagonal/>
    </border>
    <border>
      <left/>
      <right style="medium">
        <color rgb="FF4F6128"/>
      </right>
      <top style="medium">
        <color rgb="FF4F6128"/>
      </top>
      <bottom/>
      <diagonal/>
    </border>
    <border>
      <left style="medium">
        <color rgb="FF4F6128"/>
      </left>
      <right/>
      <top/>
      <bottom style="thin">
        <color rgb="FF4F6128"/>
      </bottom>
      <diagonal/>
    </border>
    <border>
      <left style="medium">
        <color rgb="FF4F6128"/>
      </left>
      <right style="medium">
        <color rgb="FF4F6128"/>
      </right>
      <top/>
      <bottom style="thin">
        <color rgb="FF4F6128"/>
      </bottom>
      <diagonal/>
    </border>
    <border>
      <left/>
      <right style="medium">
        <color rgb="FF4F6128"/>
      </right>
      <top/>
      <bottom style="thin">
        <color rgb="FF4F6128"/>
      </bottom>
      <diagonal/>
    </border>
    <border>
      <left style="medium">
        <color rgb="FF4F6128"/>
      </left>
      <right/>
      <top style="thin">
        <color rgb="FF4F6128"/>
      </top>
      <bottom/>
      <diagonal/>
    </border>
    <border>
      <left style="medium">
        <color rgb="FF4F6128"/>
      </left>
      <right style="medium">
        <color rgb="FF4F6128"/>
      </right>
      <top style="thin">
        <color rgb="FF4F6128"/>
      </top>
      <bottom/>
      <diagonal/>
    </border>
    <border>
      <left/>
      <right style="medium">
        <color rgb="FF4F6128"/>
      </right>
      <top style="thin">
        <color rgb="FF4F6128"/>
      </top>
      <bottom/>
      <diagonal/>
    </border>
    <border>
      <left style="medium">
        <color rgb="FF4F6128"/>
      </left>
      <right style="medium">
        <color rgb="FF4F6128"/>
      </right>
      <top style="thin">
        <color rgb="FF000000"/>
      </top>
      <bottom style="thin">
        <color rgb="FF000000"/>
      </bottom>
      <diagonal/>
    </border>
    <border>
      <left/>
      <right style="medium">
        <color rgb="FF4F6128"/>
      </right>
      <top style="thin">
        <color rgb="FF000000"/>
      </top>
      <bottom style="thin">
        <color rgb="FF000000"/>
      </bottom>
      <diagonal/>
    </border>
    <border>
      <left style="medium">
        <color rgb="FF4F6128"/>
      </left>
      <right/>
      <top/>
      <bottom style="medium">
        <color rgb="FF4F6128"/>
      </bottom>
      <diagonal/>
    </border>
    <border>
      <left style="medium">
        <color rgb="FF4F6128"/>
      </left>
      <right style="medium">
        <color rgb="FF4F6128"/>
      </right>
      <top/>
      <bottom style="medium">
        <color rgb="FF4F6128"/>
      </bottom>
      <diagonal/>
    </border>
    <border>
      <left/>
      <right style="medium">
        <color rgb="FF4F6128"/>
      </right>
      <top/>
      <bottom style="medium">
        <color rgb="FF4F6128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969696"/>
      </bottom>
      <diagonal/>
    </border>
    <border>
      <left style="thin">
        <color rgb="FF000000"/>
      </left>
      <right/>
      <top/>
      <bottom/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4F6128"/>
      </bottom>
      <diagonal/>
    </border>
    <border>
      <left/>
      <right/>
      <top/>
      <bottom style="medium">
        <color rgb="FF4F6128"/>
      </bottom>
      <diagonal/>
    </border>
    <border>
      <left/>
      <right style="medium">
        <color rgb="FF000000"/>
      </right>
      <top/>
      <bottom style="medium">
        <color rgb="FF4F612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/>
      <top style="thin">
        <color rgb="FF000000"/>
      </top>
      <bottom style="medium">
        <color rgb="FF4F6128"/>
      </bottom>
      <diagonal/>
    </border>
    <border>
      <left/>
      <right style="medium">
        <color rgb="FF000000"/>
      </right>
      <top style="thin">
        <color rgb="FF000000"/>
      </top>
      <bottom style="medium">
        <color rgb="FF4F6128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/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2" borderId="7" xfId="0" applyFont="1" applyFill="1" applyBorder="1"/>
    <xf numFmtId="166" fontId="6" fillId="3" borderId="8" xfId="0" applyNumberFormat="1" applyFont="1" applyFill="1" applyBorder="1"/>
    <xf numFmtId="0" fontId="1" fillId="5" borderId="9" xfId="0" applyFont="1" applyFill="1" applyBorder="1" applyAlignment="1">
      <alignment horizontal="left"/>
    </xf>
    <xf numFmtId="0" fontId="1" fillId="0" borderId="10" xfId="0" applyFont="1" applyBorder="1"/>
    <xf numFmtId="167" fontId="6" fillId="3" borderId="11" xfId="0" applyNumberFormat="1" applyFont="1" applyFill="1" applyBorder="1" applyAlignment="1">
      <alignment horizontal="center"/>
    </xf>
    <xf numFmtId="0" fontId="1" fillId="5" borderId="12" xfId="0" applyFont="1" applyFill="1" applyBorder="1"/>
    <xf numFmtId="166" fontId="1" fillId="3" borderId="13" xfId="0" applyNumberFormat="1" applyFont="1" applyFill="1" applyBorder="1"/>
    <xf numFmtId="166" fontId="1" fillId="2" borderId="14" xfId="0" applyNumberFormat="1" applyFont="1" applyFill="1" applyBorder="1"/>
    <xf numFmtId="0" fontId="6" fillId="2" borderId="15" xfId="0" applyFont="1" applyFill="1" applyBorder="1"/>
    <xf numFmtId="0" fontId="1" fillId="5" borderId="16" xfId="0" applyFont="1" applyFill="1" applyBorder="1" applyAlignment="1">
      <alignment horizontal="left"/>
    </xf>
    <xf numFmtId="1" fontId="6" fillId="3" borderId="8" xfId="0" applyNumberFormat="1" applyFont="1" applyFill="1" applyBorder="1" applyAlignment="1">
      <alignment horizontal="center"/>
    </xf>
    <xf numFmtId="0" fontId="1" fillId="7" borderId="4" xfId="0" applyFont="1" applyFill="1" applyBorder="1"/>
    <xf numFmtId="10" fontId="6" fillId="3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167" fontId="6" fillId="3" borderId="8" xfId="0" applyNumberFormat="1" applyFont="1" applyFill="1" applyBorder="1" applyAlignment="1">
      <alignment horizontal="center"/>
    </xf>
    <xf numFmtId="0" fontId="1" fillId="0" borderId="21" xfId="0" applyFont="1" applyBorder="1"/>
    <xf numFmtId="0" fontId="1" fillId="7" borderId="22" xfId="0" applyFont="1" applyFill="1" applyBorder="1" applyAlignment="1">
      <alignment horizontal="left"/>
    </xf>
    <xf numFmtId="166" fontId="1" fillId="0" borderId="10" xfId="0" applyNumberFormat="1" applyFont="1" applyBorder="1"/>
    <xf numFmtId="0" fontId="6" fillId="0" borderId="23" xfId="0" applyFont="1" applyBorder="1"/>
    <xf numFmtId="166" fontId="6" fillId="0" borderId="24" xfId="0" applyNumberFormat="1" applyFont="1" applyBorder="1"/>
    <xf numFmtId="6" fontId="1" fillId="0" borderId="10" xfId="0" applyNumberFormat="1" applyFont="1" applyBorder="1"/>
    <xf numFmtId="0" fontId="6" fillId="2" borderId="25" xfId="0" applyFont="1" applyFill="1" applyBorder="1"/>
    <xf numFmtId="0" fontId="6" fillId="2" borderId="26" xfId="0" applyFont="1" applyFill="1" applyBorder="1"/>
    <xf numFmtId="166" fontId="6" fillId="2" borderId="27" xfId="0" applyNumberFormat="1" applyFont="1" applyFill="1" applyBorder="1"/>
    <xf numFmtId="0" fontId="1" fillId="12" borderId="28" xfId="0" applyFont="1" applyFill="1" applyBorder="1"/>
    <xf numFmtId="166" fontId="1" fillId="12" borderId="29" xfId="0" applyNumberFormat="1" applyFont="1" applyFill="1" applyBorder="1"/>
    <xf numFmtId="0" fontId="1" fillId="12" borderId="30" xfId="0" applyFont="1" applyFill="1" applyBorder="1"/>
    <xf numFmtId="166" fontId="1" fillId="12" borderId="31" xfId="0" applyNumberFormat="1" applyFont="1" applyFill="1" applyBorder="1"/>
    <xf numFmtId="10" fontId="1" fillId="12" borderId="31" xfId="0" applyNumberFormat="1" applyFont="1" applyFill="1" applyBorder="1"/>
    <xf numFmtId="168" fontId="1" fillId="12" borderId="31" xfId="0" applyNumberFormat="1" applyFont="1" applyFill="1" applyBorder="1"/>
    <xf numFmtId="0" fontId="1" fillId="12" borderId="32" xfId="0" applyFont="1" applyFill="1" applyBorder="1"/>
    <xf numFmtId="168" fontId="1" fillId="12" borderId="33" xfId="0" applyNumberFormat="1" applyFont="1" applyFill="1" applyBorder="1"/>
    <xf numFmtId="0" fontId="1" fillId="12" borderId="34" xfId="0" applyFont="1" applyFill="1" applyBorder="1"/>
    <xf numFmtId="168" fontId="1" fillId="12" borderId="35" xfId="0" applyNumberFormat="1" applyFont="1" applyFill="1" applyBorder="1"/>
    <xf numFmtId="0" fontId="10" fillId="13" borderId="36" xfId="0" applyFont="1" applyFill="1" applyBorder="1"/>
    <xf numFmtId="0" fontId="10" fillId="13" borderId="37" xfId="0" applyFont="1" applyFill="1" applyBorder="1" applyAlignment="1">
      <alignment horizontal="right"/>
    </xf>
    <xf numFmtId="0" fontId="10" fillId="13" borderId="38" xfId="0" applyFont="1" applyFill="1" applyBorder="1" applyAlignment="1">
      <alignment horizontal="right" wrapText="1"/>
    </xf>
    <xf numFmtId="0" fontId="1" fillId="5" borderId="30" xfId="0" applyFont="1" applyFill="1" applyBorder="1"/>
    <xf numFmtId="169" fontId="1" fillId="5" borderId="39" xfId="0" applyNumberFormat="1" applyFont="1" applyFill="1" applyBorder="1"/>
    <xf numFmtId="165" fontId="1" fillId="5" borderId="31" xfId="0" applyNumberFormat="1" applyFont="1" applyFill="1" applyBorder="1"/>
    <xf numFmtId="169" fontId="1" fillId="5" borderId="31" xfId="0" applyNumberFormat="1" applyFont="1" applyFill="1" applyBorder="1"/>
    <xf numFmtId="0" fontId="1" fillId="5" borderId="32" xfId="0" applyFont="1" applyFill="1" applyBorder="1"/>
    <xf numFmtId="169" fontId="1" fillId="5" borderId="40" xfId="0" applyNumberFormat="1" applyFont="1" applyFill="1" applyBorder="1"/>
    <xf numFmtId="169" fontId="1" fillId="5" borderId="33" xfId="0" applyNumberFormat="1" applyFont="1" applyFill="1" applyBorder="1"/>
    <xf numFmtId="0" fontId="1" fillId="5" borderId="34" xfId="0" applyFont="1" applyFill="1" applyBorder="1"/>
    <xf numFmtId="169" fontId="1" fillId="5" borderId="41" xfId="0" applyNumberFormat="1" applyFont="1" applyFill="1" applyBorder="1"/>
    <xf numFmtId="169" fontId="1" fillId="5" borderId="35" xfId="0" applyNumberFormat="1" applyFont="1" applyFill="1" applyBorder="1"/>
    <xf numFmtId="0" fontId="1" fillId="0" borderId="0" xfId="0" applyFont="1"/>
    <xf numFmtId="0" fontId="10" fillId="14" borderId="42" xfId="0" applyFont="1" applyFill="1" applyBorder="1"/>
    <xf numFmtId="165" fontId="6" fillId="14" borderId="43" xfId="0" applyNumberFormat="1" applyFont="1" applyFill="1" applyBorder="1"/>
    <xf numFmtId="165" fontId="6" fillId="14" borderId="44" xfId="0" applyNumberFormat="1" applyFont="1" applyFill="1" applyBorder="1"/>
    <xf numFmtId="0" fontId="10" fillId="14" borderId="45" xfId="0" applyFont="1" applyFill="1" applyBorder="1" applyAlignment="1">
      <alignment horizontal="left"/>
    </xf>
    <xf numFmtId="9" fontId="6" fillId="14" borderId="46" xfId="0" applyNumberFormat="1" applyFont="1" applyFill="1" applyBorder="1"/>
    <xf numFmtId="9" fontId="6" fillId="14" borderId="47" xfId="0" applyNumberFormat="1" applyFont="1" applyFill="1" applyBorder="1"/>
    <xf numFmtId="0" fontId="10" fillId="14" borderId="48" xfId="0" applyFont="1" applyFill="1" applyBorder="1"/>
    <xf numFmtId="165" fontId="6" fillId="14" borderId="49" xfId="0" applyNumberFormat="1" applyFont="1" applyFill="1" applyBorder="1"/>
    <xf numFmtId="165" fontId="6" fillId="14" borderId="50" xfId="0" applyNumberFormat="1" applyFont="1" applyFill="1" applyBorder="1"/>
    <xf numFmtId="0" fontId="11" fillId="14" borderId="32" xfId="0" applyFont="1" applyFill="1" applyBorder="1" applyAlignment="1">
      <alignment horizontal="right"/>
    </xf>
    <xf numFmtId="9" fontId="11" fillId="14" borderId="51" xfId="0" applyNumberFormat="1" applyFont="1" applyFill="1" applyBorder="1"/>
    <xf numFmtId="9" fontId="11" fillId="14" borderId="52" xfId="0" applyNumberFormat="1" applyFont="1" applyFill="1" applyBorder="1"/>
    <xf numFmtId="165" fontId="6" fillId="14" borderId="46" xfId="0" applyNumberFormat="1" applyFont="1" applyFill="1" applyBorder="1"/>
    <xf numFmtId="165" fontId="6" fillId="14" borderId="47" xfId="0" applyNumberFormat="1" applyFont="1" applyFill="1" applyBorder="1"/>
    <xf numFmtId="0" fontId="10" fillId="14" borderId="53" xfId="0" applyFont="1" applyFill="1" applyBorder="1" applyAlignment="1">
      <alignment horizontal="left"/>
    </xf>
    <xf numFmtId="0" fontId="6" fillId="14" borderId="54" xfId="0" applyFont="1" applyFill="1" applyBorder="1"/>
    <xf numFmtId="0" fontId="6" fillId="14" borderId="55" xfId="0" applyFont="1" applyFill="1" applyBorder="1"/>
    <xf numFmtId="0" fontId="10" fillId="14" borderId="32" xfId="0" applyFont="1" applyFill="1" applyBorder="1"/>
    <xf numFmtId="0" fontId="6" fillId="14" borderId="40" xfId="0" applyFont="1" applyFill="1" applyBorder="1"/>
    <xf numFmtId="0" fontId="6" fillId="14" borderId="33" xfId="0" applyFont="1" applyFill="1" applyBorder="1"/>
    <xf numFmtId="165" fontId="6" fillId="14" borderId="40" xfId="0" applyNumberFormat="1" applyFont="1" applyFill="1" applyBorder="1"/>
    <xf numFmtId="165" fontId="6" fillId="14" borderId="33" xfId="0" applyNumberFormat="1" applyFont="1" applyFill="1" applyBorder="1"/>
    <xf numFmtId="0" fontId="10" fillId="14" borderId="53" xfId="0" applyFont="1" applyFill="1" applyBorder="1"/>
    <xf numFmtId="165" fontId="6" fillId="14" borderId="54" xfId="0" applyNumberFormat="1" applyFont="1" applyFill="1" applyBorder="1"/>
    <xf numFmtId="165" fontId="6" fillId="14" borderId="55" xfId="0" applyNumberFormat="1" applyFont="1" applyFill="1" applyBorder="1"/>
    <xf numFmtId="0" fontId="13" fillId="9" borderId="57" xfId="0" applyFont="1" applyFill="1" applyBorder="1" applyAlignment="1">
      <alignment horizontal="left" vertical="center" wrapText="1"/>
    </xf>
    <xf numFmtId="0" fontId="13" fillId="9" borderId="5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/>
    </xf>
    <xf numFmtId="0" fontId="6" fillId="15" borderId="61" xfId="0" applyFont="1" applyFill="1" applyBorder="1" applyAlignment="1">
      <alignment horizontal="left"/>
    </xf>
    <xf numFmtId="0" fontId="6" fillId="15" borderId="25" xfId="0" applyFont="1" applyFill="1" applyBorder="1" applyAlignment="1">
      <alignment horizontal="left"/>
    </xf>
    <xf numFmtId="0" fontId="6" fillId="15" borderId="62" xfId="0" applyFont="1" applyFill="1" applyBorder="1" applyAlignment="1">
      <alignment horizontal="left"/>
    </xf>
    <xf numFmtId="0" fontId="1" fillId="0" borderId="63" xfId="0" applyFont="1" applyBorder="1"/>
    <xf numFmtId="0" fontId="1" fillId="0" borderId="0" xfId="0" applyFont="1" applyAlignment="1">
      <alignment horizontal="right"/>
    </xf>
    <xf numFmtId="166" fontId="1" fillId="0" borderId="64" xfId="0" applyNumberFormat="1" applyFont="1" applyBorder="1" applyAlignment="1">
      <alignment shrinkToFit="1"/>
    </xf>
    <xf numFmtId="10" fontId="1" fillId="0" borderId="64" xfId="0" applyNumberFormat="1" applyFont="1" applyBorder="1"/>
    <xf numFmtId="1" fontId="1" fillId="0" borderId="64" xfId="0" applyNumberFormat="1" applyFont="1" applyBorder="1"/>
    <xf numFmtId="166" fontId="8" fillId="0" borderId="65" xfId="0" applyNumberFormat="1" applyFont="1" applyBorder="1" applyAlignment="1">
      <alignment horizontal="center" vertical="center" shrinkToFit="1"/>
    </xf>
    <xf numFmtId="8" fontId="19" fillId="0" borderId="0" xfId="0" applyNumberFormat="1" applyFont="1" applyAlignment="1">
      <alignment horizontal="center" shrinkToFit="1"/>
    </xf>
    <xf numFmtId="0" fontId="6" fillId="15" borderId="66" xfId="0" applyFont="1" applyFill="1" applyBorder="1" applyAlignment="1">
      <alignment horizontal="left" vertical="center"/>
    </xf>
    <xf numFmtId="0" fontId="6" fillId="15" borderId="67" xfId="0" applyFont="1" applyFill="1" applyBorder="1" applyAlignment="1">
      <alignment horizontal="left"/>
    </xf>
    <xf numFmtId="0" fontId="6" fillId="15" borderId="67" xfId="0" applyFont="1" applyFill="1" applyBorder="1" applyAlignment="1">
      <alignment horizontal="center" wrapText="1"/>
    </xf>
    <xf numFmtId="0" fontId="6" fillId="15" borderId="68" xfId="0" applyFont="1" applyFill="1" applyBorder="1" applyAlignment="1">
      <alignment horizontal="center" wrapText="1"/>
    </xf>
    <xf numFmtId="8" fontId="1" fillId="0" borderId="0" xfId="0" applyNumberFormat="1" applyFont="1" applyAlignment="1">
      <alignment horizontal="center" shrinkToFit="1"/>
    </xf>
    <xf numFmtId="8" fontId="1" fillId="0" borderId="10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6" fontId="1" fillId="0" borderId="0" xfId="0" applyNumberFormat="1" applyFont="1" applyAlignment="1">
      <alignment horizontal="center" shrinkToFit="1"/>
    </xf>
    <xf numFmtId="6" fontId="1" fillId="0" borderId="10" xfId="0" applyNumberFormat="1" applyFont="1" applyBorder="1" applyAlignment="1">
      <alignment horizontal="center" shrinkToFit="1"/>
    </xf>
    <xf numFmtId="0" fontId="1" fillId="0" borderId="69" xfId="0" applyFont="1" applyBorder="1"/>
    <xf numFmtId="0" fontId="1" fillId="0" borderId="70" xfId="0" applyFont="1" applyBorder="1" applyAlignment="1">
      <alignment horizontal="right"/>
    </xf>
    <xf numFmtId="6" fontId="1" fillId="0" borderId="70" xfId="0" applyNumberFormat="1" applyFont="1" applyBorder="1" applyAlignment="1">
      <alignment horizontal="center" shrinkToFit="1"/>
    </xf>
    <xf numFmtId="6" fontId="1" fillId="0" borderId="71" xfId="0" applyNumberFormat="1" applyFont="1" applyBorder="1" applyAlignment="1">
      <alignment horizontal="center" shrinkToFit="1"/>
    </xf>
    <xf numFmtId="1" fontId="1" fillId="0" borderId="0" xfId="0" applyNumberFormat="1" applyFont="1" applyAlignment="1">
      <alignment horizontal="center"/>
    </xf>
    <xf numFmtId="8" fontId="1" fillId="0" borderId="10" xfId="0" applyNumberFormat="1" applyFont="1" applyBorder="1"/>
    <xf numFmtId="8" fontId="6" fillId="0" borderId="21" xfId="0" applyNumberFormat="1" applyFont="1" applyBorder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" fillId="0" borderId="72" xfId="0" applyFont="1" applyBorder="1"/>
    <xf numFmtId="8" fontId="1" fillId="0" borderId="73" xfId="0" applyNumberFormat="1" applyFont="1" applyBorder="1"/>
    <xf numFmtId="0" fontId="6" fillId="15" borderId="74" xfId="0" applyFont="1" applyFill="1" applyBorder="1" applyAlignment="1">
      <alignment horizontal="center"/>
    </xf>
    <xf numFmtId="0" fontId="6" fillId="15" borderId="74" xfId="0" applyFont="1" applyFill="1" applyBorder="1" applyAlignment="1">
      <alignment horizontal="right"/>
    </xf>
    <xf numFmtId="0" fontId="6" fillId="15" borderId="74" xfId="0" applyFont="1" applyFill="1" applyBorder="1" applyAlignment="1">
      <alignment horizontal="right" wrapText="1"/>
    </xf>
    <xf numFmtId="0" fontId="2" fillId="2" borderId="75" xfId="0" applyFont="1" applyFill="1" applyBorder="1" applyAlignment="1">
      <alignment horizontal="right" wrapText="1"/>
    </xf>
    <xf numFmtId="166" fontId="2" fillId="2" borderId="76" xfId="0" applyNumberFormat="1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/>
    </xf>
    <xf numFmtId="7" fontId="2" fillId="2" borderId="76" xfId="0" applyNumberFormat="1" applyFont="1" applyFill="1" applyBorder="1"/>
    <xf numFmtId="0" fontId="2" fillId="2" borderId="76" xfId="0" applyFont="1" applyFill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3" fontId="2" fillId="2" borderId="76" xfId="0" applyNumberFormat="1" applyFont="1" applyFill="1" applyBorder="1" applyAlignment="1">
      <alignment horizontal="right"/>
    </xf>
    <xf numFmtId="0" fontId="21" fillId="2" borderId="60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vertical="center"/>
    </xf>
    <xf numFmtId="0" fontId="1" fillId="2" borderId="79" xfId="0" applyFont="1" applyFill="1" applyBorder="1" applyAlignment="1">
      <alignment horizontal="right"/>
    </xf>
    <xf numFmtId="0" fontId="1" fillId="2" borderId="80" xfId="0" applyFont="1" applyFill="1" applyBorder="1"/>
    <xf numFmtId="0" fontId="1" fillId="2" borderId="81" xfId="0" applyFont="1" applyFill="1" applyBorder="1" applyAlignment="1">
      <alignment horizontal="right"/>
    </xf>
    <xf numFmtId="0" fontId="27" fillId="0" borderId="0" xfId="0" applyFont="1"/>
    <xf numFmtId="0" fontId="9" fillId="0" borderId="0" xfId="0" applyFont="1" applyAlignment="1">
      <alignment horizontal="center"/>
    </xf>
    <xf numFmtId="0" fontId="28" fillId="2" borderId="56" xfId="0" applyFont="1" applyFill="1" applyBorder="1"/>
    <xf numFmtId="0" fontId="9" fillId="2" borderId="56" xfId="0" applyFont="1" applyFill="1" applyBorder="1"/>
    <xf numFmtId="0" fontId="1" fillId="2" borderId="56" xfId="0" applyFont="1" applyFill="1" applyBorder="1"/>
    <xf numFmtId="0" fontId="29" fillId="2" borderId="56" xfId="0" applyFont="1" applyFill="1" applyBorder="1"/>
    <xf numFmtId="0" fontId="30" fillId="2" borderId="56" xfId="0" applyFont="1" applyFill="1" applyBorder="1"/>
    <xf numFmtId="0" fontId="5" fillId="2" borderId="56" xfId="0" applyFont="1" applyFill="1" applyBorder="1"/>
    <xf numFmtId="0" fontId="2" fillId="2" borderId="56" xfId="0" applyFont="1" applyFill="1" applyBorder="1"/>
    <xf numFmtId="0" fontId="1" fillId="2" borderId="56" xfId="0" applyFont="1" applyFill="1" applyBorder="1" applyAlignment="1">
      <alignment horizontal="center" vertical="center"/>
    </xf>
    <xf numFmtId="1" fontId="2" fillId="2" borderId="56" xfId="0" applyNumberFormat="1" applyFont="1" applyFill="1" applyBorder="1" applyAlignment="1">
      <alignment horizontal="center"/>
    </xf>
    <xf numFmtId="2" fontId="1" fillId="2" borderId="56" xfId="0" applyNumberFormat="1" applyFont="1" applyFill="1" applyBorder="1"/>
    <xf numFmtId="164" fontId="7" fillId="2" borderId="5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6" fillId="2" borderId="56" xfId="0" applyFont="1" applyFill="1" applyBorder="1"/>
    <xf numFmtId="166" fontId="1" fillId="2" borderId="10" xfId="0" applyNumberFormat="1" applyFont="1" applyFill="1" applyBorder="1"/>
    <xf numFmtId="6" fontId="1" fillId="2" borderId="10" xfId="0" applyNumberFormat="1" applyFont="1" applyFill="1" applyBorder="1"/>
    <xf numFmtId="0" fontId="1" fillId="5" borderId="21" xfId="0" applyFont="1" applyFill="1" applyBorder="1"/>
    <xf numFmtId="0" fontId="1" fillId="5" borderId="10" xfId="0" applyFont="1" applyFill="1" applyBorder="1"/>
    <xf numFmtId="0" fontId="7" fillId="6" borderId="21" xfId="0" applyFont="1" applyFill="1" applyBorder="1"/>
    <xf numFmtId="0" fontId="7" fillId="6" borderId="10" xfId="0" applyFont="1" applyFill="1" applyBorder="1"/>
    <xf numFmtId="166" fontId="6" fillId="2" borderId="10" xfId="0" applyNumberFormat="1" applyFont="1" applyFill="1" applyBorder="1"/>
    <xf numFmtId="0" fontId="1" fillId="2" borderId="23" xfId="0" applyFont="1" applyFill="1" applyBorder="1"/>
    <xf numFmtId="166" fontId="6" fillId="2" borderId="24" xfId="0" applyNumberFormat="1" applyFont="1" applyFill="1" applyBorder="1"/>
    <xf numFmtId="165" fontId="1" fillId="7" borderId="21" xfId="0" applyNumberFormat="1" applyFont="1" applyFill="1" applyBorder="1" applyAlignment="1">
      <alignment horizontal="center"/>
    </xf>
    <xf numFmtId="165" fontId="7" fillId="8" borderId="21" xfId="0" applyNumberFormat="1" applyFont="1" applyFill="1" applyBorder="1" applyAlignment="1">
      <alignment horizontal="center"/>
    </xf>
    <xf numFmtId="165" fontId="1" fillId="7" borderId="10" xfId="0" applyNumberFormat="1" applyFont="1" applyFill="1" applyBorder="1" applyAlignment="1">
      <alignment horizontal="center"/>
    </xf>
    <xf numFmtId="165" fontId="7" fillId="8" borderId="10" xfId="0" applyNumberFormat="1" applyFont="1" applyFill="1" applyBorder="1" applyAlignment="1">
      <alignment horizontal="center"/>
    </xf>
    <xf numFmtId="0" fontId="1" fillId="2" borderId="56" xfId="0" applyFont="1" applyFill="1" applyBorder="1" applyAlignment="1">
      <alignment horizontal="left"/>
    </xf>
    <xf numFmtId="0" fontId="1" fillId="10" borderId="56" xfId="0" applyFont="1" applyFill="1" applyBorder="1"/>
    <xf numFmtId="166" fontId="1" fillId="10" borderId="56" xfId="0" applyNumberFormat="1" applyFont="1" applyFill="1" applyBorder="1"/>
    <xf numFmtId="0" fontId="7" fillId="11" borderId="56" xfId="0" applyFont="1" applyFill="1" applyBorder="1"/>
    <xf numFmtId="49" fontId="7" fillId="11" borderId="56" xfId="0" applyNumberFormat="1" applyFont="1" applyFill="1" applyBorder="1"/>
    <xf numFmtId="49" fontId="7" fillId="2" borderId="56" xfId="0" applyNumberFormat="1" applyFont="1" applyFill="1" applyBorder="1"/>
    <xf numFmtId="168" fontId="1" fillId="2" borderId="56" xfId="0" applyNumberFormat="1" applyFont="1" applyFill="1" applyBorder="1"/>
    <xf numFmtId="0" fontId="13" fillId="9" borderId="5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166" fontId="14" fillId="2" borderId="5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/>
    </xf>
    <xf numFmtId="0" fontId="1" fillId="2" borderId="72" xfId="0" applyFont="1" applyFill="1" applyBorder="1" applyAlignment="1">
      <alignment horizontal="left" vertical="center"/>
    </xf>
    <xf numFmtId="0" fontId="16" fillId="2" borderId="56" xfId="0" applyFont="1" applyFill="1" applyBorder="1"/>
    <xf numFmtId="0" fontId="17" fillId="2" borderId="56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18" fillId="2" borderId="56" xfId="0" applyFont="1" applyFill="1" applyBorder="1"/>
    <xf numFmtId="0" fontId="2" fillId="2" borderId="56" xfId="0" applyFont="1" applyFill="1" applyBorder="1" applyAlignment="1">
      <alignment horizontal="left"/>
    </xf>
    <xf numFmtId="166" fontId="2" fillId="2" borderId="56" xfId="0" applyNumberFormat="1" applyFont="1" applyFill="1" applyBorder="1"/>
    <xf numFmtId="10" fontId="2" fillId="2" borderId="56" xfId="0" applyNumberFormat="1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166" fontId="2" fillId="2" borderId="56" xfId="0" applyNumberFormat="1" applyFont="1" applyFill="1" applyBorder="1" applyAlignment="1">
      <alignment shrinkToFit="1"/>
    </xf>
    <xf numFmtId="44" fontId="2" fillId="2" borderId="56" xfId="0" applyNumberFormat="1" applyFont="1" applyFill="1" applyBorder="1"/>
    <xf numFmtId="0" fontId="2" fillId="2" borderId="56" xfId="0" applyFont="1" applyFill="1" applyBorder="1" applyAlignment="1">
      <alignment horizontal="right"/>
    </xf>
    <xf numFmtId="38" fontId="2" fillId="2" borderId="56" xfId="0" applyNumberFormat="1" applyFont="1" applyFill="1" applyBorder="1"/>
    <xf numFmtId="8" fontId="1" fillId="2" borderId="56" xfId="0" applyNumberFormat="1" applyFont="1" applyFill="1" applyBorder="1"/>
    <xf numFmtId="0" fontId="6" fillId="0" borderId="60" xfId="0" applyFont="1" applyBorder="1" applyAlignment="1">
      <alignment horizontal="right"/>
    </xf>
    <xf numFmtId="8" fontId="6" fillId="0" borderId="60" xfId="0" applyNumberFormat="1" applyFont="1" applyBorder="1" applyAlignment="1">
      <alignment horizontal="center"/>
    </xf>
    <xf numFmtId="4" fontId="2" fillId="2" borderId="56" xfId="0" applyNumberFormat="1" applyFont="1" applyFill="1" applyBorder="1" applyAlignment="1">
      <alignment horizontal="right"/>
    </xf>
    <xf numFmtId="0" fontId="1" fillId="16" borderId="56" xfId="0" applyFont="1" applyFill="1" applyBorder="1" applyAlignment="1">
      <alignment horizontal="center"/>
    </xf>
    <xf numFmtId="7" fontId="1" fillId="16" borderId="56" xfId="0" applyNumberFormat="1" applyFont="1" applyFill="1" applyBorder="1"/>
    <xf numFmtId="0" fontId="1" fillId="17" borderId="56" xfId="0" applyFont="1" applyFill="1" applyBorder="1"/>
    <xf numFmtId="0" fontId="7" fillId="2" borderId="56" xfId="0" applyFont="1" applyFill="1" applyBorder="1"/>
    <xf numFmtId="0" fontId="5" fillId="2" borderId="56" xfId="0" applyFont="1" applyFill="1" applyBorder="1" applyAlignment="1">
      <alignment vertical="top"/>
    </xf>
    <xf numFmtId="0" fontId="21" fillId="2" borderId="21" xfId="0" applyFont="1" applyFill="1" applyBorder="1" applyAlignment="1">
      <alignment horizontal="left" vertical="center"/>
    </xf>
    <xf numFmtId="0" fontId="21" fillId="2" borderId="56" xfId="0" applyFont="1" applyFill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vertical="center"/>
    </xf>
    <xf numFmtId="0" fontId="21" fillId="2" borderId="21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3" fillId="2" borderId="56" xfId="0" applyFont="1" applyFill="1" applyBorder="1" applyAlignment="1">
      <alignment vertical="center"/>
    </xf>
    <xf numFmtId="0" fontId="21" fillId="2" borderId="72" xfId="0" applyFont="1" applyFill="1" applyBorder="1" applyAlignment="1">
      <alignment horizontal="left" vertical="center"/>
    </xf>
    <xf numFmtId="0" fontId="24" fillId="2" borderId="56" xfId="0" applyFont="1" applyFill="1" applyBorder="1"/>
    <xf numFmtId="0" fontId="25" fillId="2" borderId="56" xfId="0" applyFont="1" applyFill="1" applyBorder="1" applyAlignment="1">
      <alignment horizontal="center"/>
    </xf>
    <xf numFmtId="0" fontId="26" fillId="2" borderId="56" xfId="0" applyFont="1" applyFill="1" applyBorder="1"/>
    <xf numFmtId="166" fontId="1" fillId="16" borderId="56" xfId="0" applyNumberFormat="1" applyFont="1" applyFill="1" applyBorder="1"/>
    <xf numFmtId="0" fontId="1" fillId="2" borderId="56" xfId="0" applyFont="1" applyFill="1" applyBorder="1" applyAlignment="1">
      <alignment vertical="center"/>
    </xf>
    <xf numFmtId="0" fontId="9" fillId="2" borderId="56" xfId="0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82" xfId="0" applyFont="1" applyFill="1" applyBorder="1"/>
    <xf numFmtId="0" fontId="31" fillId="2" borderId="56" xfId="0" applyFont="1" applyFill="1" applyBorder="1" applyAlignment="1">
      <alignment horizontal="left" wrapText="1"/>
    </xf>
    <xf numFmtId="0" fontId="32" fillId="2" borderId="56" xfId="0" applyFont="1" applyFill="1" applyBorder="1" applyAlignment="1">
      <alignment horizontal="left" wrapText="1"/>
    </xf>
    <xf numFmtId="165" fontId="1" fillId="2" borderId="21" xfId="0" applyNumberFormat="1" applyFont="1" applyFill="1" applyBorder="1" applyAlignment="1">
      <alignment horizontal="center"/>
    </xf>
    <xf numFmtId="0" fontId="4" fillId="0" borderId="10" xfId="0" applyFont="1" applyBorder="1"/>
    <xf numFmtId="165" fontId="1" fillId="5" borderId="21" xfId="0" applyNumberFormat="1" applyFont="1" applyFill="1" applyBorder="1" applyAlignment="1">
      <alignment horizontal="center"/>
    </xf>
    <xf numFmtId="0" fontId="4" fillId="0" borderId="12" xfId="0" applyFont="1" applyBorder="1"/>
    <xf numFmtId="0" fontId="7" fillId="6" borderId="5" xfId="0" applyFont="1" applyFill="1" applyBorder="1" applyAlignment="1">
      <alignment horizontal="center"/>
    </xf>
    <xf numFmtId="0" fontId="4" fillId="0" borderId="6" xfId="0" applyFont="1" applyBorder="1"/>
    <xf numFmtId="0" fontId="7" fillId="4" borderId="66" xfId="0" applyFont="1" applyFill="1" applyBorder="1" applyAlignment="1">
      <alignment horizontal="center"/>
    </xf>
    <xf numFmtId="0" fontId="4" fillId="0" borderId="68" xfId="0" applyFont="1" applyBorder="1"/>
    <xf numFmtId="0" fontId="6" fillId="2" borderId="66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49" fontId="7" fillId="4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 wrapText="1"/>
    </xf>
    <xf numFmtId="0" fontId="4" fillId="0" borderId="2" xfId="0" applyFont="1" applyBorder="1"/>
    <xf numFmtId="0" fontId="3" fillId="2" borderId="56" xfId="0" applyFont="1" applyFill="1" applyBorder="1" applyAlignment="1">
      <alignment horizontal="left" vertical="center" wrapText="1"/>
    </xf>
    <xf numFmtId="0" fontId="4" fillId="0" borderId="56" xfId="0" applyFont="1" applyBorder="1"/>
    <xf numFmtId="0" fontId="8" fillId="9" borderId="56" xfId="0" applyFont="1" applyFill="1" applyBorder="1" applyAlignment="1">
      <alignment horizontal="center" vertical="center"/>
    </xf>
    <xf numFmtId="165" fontId="7" fillId="8" borderId="21" xfId="0" applyNumberFormat="1" applyFont="1" applyFill="1" applyBorder="1" applyAlignment="1">
      <alignment horizontal="center"/>
    </xf>
    <xf numFmtId="165" fontId="7" fillId="8" borderId="72" xfId="0" applyNumberFormat="1" applyFont="1" applyFill="1" applyBorder="1" applyAlignment="1">
      <alignment horizontal="center"/>
    </xf>
    <xf numFmtId="0" fontId="4" fillId="0" borderId="73" xfId="0" applyFont="1" applyBorder="1"/>
    <xf numFmtId="165" fontId="1" fillId="7" borderId="21" xfId="0" applyNumberFormat="1" applyFont="1" applyFill="1" applyBorder="1" applyAlignment="1">
      <alignment horizontal="center"/>
    </xf>
    <xf numFmtId="165" fontId="1" fillId="7" borderId="17" xfId="0" applyNumberFormat="1" applyFont="1" applyFill="1" applyBorder="1" applyAlignment="1">
      <alignment horizontal="center"/>
    </xf>
    <xf numFmtId="0" fontId="4" fillId="0" borderId="18" xfId="0" applyFont="1" applyBorder="1"/>
    <xf numFmtId="165" fontId="1" fillId="5" borderId="17" xfId="0" applyNumberFormat="1" applyFont="1" applyFill="1" applyBorder="1" applyAlignment="1">
      <alignment horizontal="center"/>
    </xf>
    <xf numFmtId="0" fontId="4" fillId="0" borderId="19" xfId="0" applyFont="1" applyBorder="1"/>
    <xf numFmtId="165" fontId="7" fillId="6" borderId="21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4" fillId="0" borderId="20" xfId="0" applyFont="1" applyBorder="1"/>
    <xf numFmtId="165" fontId="6" fillId="7" borderId="80" xfId="0" applyNumberFormat="1" applyFont="1" applyFill="1" applyBorder="1" applyAlignment="1">
      <alignment horizontal="center"/>
    </xf>
    <xf numFmtId="0" fontId="6" fillId="5" borderId="80" xfId="0" applyFont="1" applyFill="1" applyBorder="1" applyAlignment="1">
      <alignment horizontal="center"/>
    </xf>
    <xf numFmtId="10" fontId="1" fillId="2" borderId="21" xfId="0" applyNumberFormat="1" applyFont="1" applyFill="1" applyBorder="1" applyAlignment="1">
      <alignment horizontal="center" vertical="center"/>
    </xf>
    <xf numFmtId="167" fontId="15" fillId="3" borderId="21" xfId="0" applyNumberFormat="1" applyFont="1" applyFill="1" applyBorder="1" applyAlignment="1">
      <alignment horizontal="center" vertical="center"/>
    </xf>
    <xf numFmtId="165" fontId="1" fillId="2" borderId="72" xfId="0" applyNumberFormat="1" applyFont="1" applyFill="1" applyBorder="1" applyAlignment="1">
      <alignment horizontal="center" vertical="center"/>
    </xf>
    <xf numFmtId="0" fontId="12" fillId="2" borderId="56" xfId="0" applyFont="1" applyFill="1" applyBorder="1"/>
    <xf numFmtId="0" fontId="0" fillId="0" borderId="0" xfId="0"/>
    <xf numFmtId="0" fontId="5" fillId="2" borderId="56" xfId="0" applyFont="1" applyFill="1" applyBorder="1" applyAlignment="1">
      <alignment wrapText="1"/>
    </xf>
    <xf numFmtId="0" fontId="5" fillId="2" borderId="56" xfId="0" applyFont="1" applyFill="1" applyBorder="1" applyAlignment="1">
      <alignment horizontal="center"/>
    </xf>
    <xf numFmtId="0" fontId="5" fillId="2" borderId="56" xfId="0" applyFont="1" applyFill="1" applyBorder="1" applyAlignment="1">
      <alignment vertical="top" wrapText="1"/>
    </xf>
    <xf numFmtId="0" fontId="4" fillId="0" borderId="60" xfId="0" applyFont="1" applyBorder="1"/>
    <xf numFmtId="165" fontId="14" fillId="2" borderId="59" xfId="0" applyNumberFormat="1" applyFont="1" applyFill="1" applyBorder="1" applyAlignment="1">
      <alignment horizontal="left" vertical="center"/>
    </xf>
    <xf numFmtId="0" fontId="4" fillId="0" borderId="59" xfId="0" applyFont="1" applyBorder="1"/>
    <xf numFmtId="0" fontId="7" fillId="11" borderId="66" xfId="0" applyFont="1" applyFill="1" applyBorder="1" applyAlignment="1">
      <alignment horizontal="right" vertical="center"/>
    </xf>
    <xf numFmtId="0" fontId="7" fillId="2" borderId="56" xfId="0" applyFont="1" applyFill="1" applyBorder="1" applyAlignment="1">
      <alignment horizontal="center"/>
    </xf>
    <xf numFmtId="0" fontId="1" fillId="0" borderId="82" xfId="0" applyFont="1" applyBorder="1" applyAlignment="1">
      <alignment horizontal="right" wrapText="1"/>
    </xf>
    <xf numFmtId="0" fontId="4" fillId="0" borderId="83" xfId="0" applyFont="1" applyBorder="1"/>
    <xf numFmtId="0" fontId="7" fillId="11" borderId="56" xfId="0" applyFont="1" applyFill="1" applyBorder="1"/>
    <xf numFmtId="49" fontId="7" fillId="11" borderId="56" xfId="0" applyNumberFormat="1" applyFont="1" applyFill="1" applyBorder="1"/>
    <xf numFmtId="0" fontId="7" fillId="2" borderId="56" xfId="0" applyFont="1" applyFill="1" applyBorder="1" applyAlignment="1">
      <alignment horizontal="center" wrapText="1"/>
    </xf>
    <xf numFmtId="10" fontId="21" fillId="2" borderId="21" xfId="0" applyNumberFormat="1" applyFont="1" applyFill="1" applyBorder="1" applyAlignment="1">
      <alignment horizontal="center" vertical="center"/>
    </xf>
    <xf numFmtId="10" fontId="22" fillId="3" borderId="77" xfId="0" applyNumberFormat="1" applyFont="1" applyFill="1" applyBorder="1" applyAlignment="1">
      <alignment horizontal="center" vertical="center"/>
    </xf>
    <xf numFmtId="0" fontId="4" fillId="0" borderId="78" xfId="0" applyFont="1" applyBorder="1"/>
    <xf numFmtId="165" fontId="21" fillId="2" borderId="72" xfId="0" applyNumberFormat="1" applyFont="1" applyFill="1" applyBorder="1" applyAlignment="1">
      <alignment horizontal="center" vertical="center"/>
    </xf>
    <xf numFmtId="0" fontId="20" fillId="2" borderId="56" xfId="0" applyFont="1" applyFill="1" applyBorder="1"/>
    <xf numFmtId="0" fontId="1" fillId="2" borderId="56" xfId="0" applyFont="1" applyFill="1" applyBorder="1" applyAlignment="1">
      <alignment horizontal="center"/>
    </xf>
    <xf numFmtId="169" fontId="14" fillId="2" borderId="59" xfId="0" applyNumberFormat="1" applyFont="1" applyFill="1" applyBorder="1" applyAlignment="1">
      <alignment horizontal="left" vertical="center"/>
    </xf>
    <xf numFmtId="167" fontId="15" fillId="3" borderId="77" xfId="0" applyNumberFormat="1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2357089294879579E-2"/>
          <c:y val="5.9476890991008752E-2"/>
          <c:w val="0.89582669299204731"/>
          <c:h val="0.88522484689413827"/>
        </c:manualLayout>
      </c:layout>
      <c:lineChart>
        <c:grouping val="standard"/>
        <c:varyColors val="1"/>
        <c:ser>
          <c:idx val="0"/>
          <c:order val="0"/>
          <c:tx>
            <c:v>Real Estate</c:v>
          </c:tx>
          <c:spPr>
            <a:ln w="57150"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'P1 - Payoff'!$M$30:$M$389</c:f>
              <c:numCache>
                <c:formatCode>#,##0</c:formatCode>
                <c:ptCount val="360"/>
                <c:pt idx="0">
                  <c:v>9285.4550166598056</c:v>
                </c:pt>
                <c:pt idx="1">
                  <c:v>10462.488731614954</c:v>
                </c:pt>
                <c:pt idx="2">
                  <c:v>11643.114525638754</c:v>
                </c:pt>
                <c:pt idx="3">
                  <c:v>12827.345838339941</c:v>
                </c:pt>
                <c:pt idx="4">
                  <c:v>14015.196168447204</c:v>
                </c:pt>
                <c:pt idx="5">
                  <c:v>15206.679074094747</c:v>
                </c:pt>
                <c:pt idx="6">
                  <c:v>16401.808173109777</c:v>
                </c:pt>
                <c:pt idx="7">
                  <c:v>17600.597143300867</c:v>
                </c:pt>
                <c:pt idx="8">
                  <c:v>18803.059722748352</c:v>
                </c:pt>
                <c:pt idx="9">
                  <c:v>20009.209710095776</c:v>
                </c:pt>
                <c:pt idx="10">
                  <c:v>21219.060964843025</c:v>
                </c:pt>
                <c:pt idx="11">
                  <c:v>22432.627407640743</c:v>
                </c:pt>
                <c:pt idx="12">
                  <c:v>23649.923020586662</c:v>
                </c:pt>
                <c:pt idx="13">
                  <c:v>24870.961847522936</c:v>
                </c:pt>
                <c:pt idx="14">
                  <c:v>26095.757994335087</c:v>
                </c:pt>
                <c:pt idx="15">
                  <c:v>27324.32562925294</c:v>
                </c:pt>
                <c:pt idx="16">
                  <c:v>28556.678983152262</c:v>
                </c:pt>
                <c:pt idx="17">
                  <c:v>29792.832349858712</c:v>
                </c:pt>
                <c:pt idx="18">
                  <c:v>31032.800086452742</c:v>
                </c:pt>
                <c:pt idx="19">
                  <c:v>32276.596613576519</c:v>
                </c:pt>
                <c:pt idx="20">
                  <c:v>33524.236415742023</c:v>
                </c:pt>
                <c:pt idx="21">
                  <c:v>34775.734041641001</c:v>
                </c:pt>
                <c:pt idx="22">
                  <c:v>36031.104104456026</c:v>
                </c:pt>
                <c:pt idx="23">
                  <c:v>37290.361282173777</c:v>
                </c:pt>
                <c:pt idx="24">
                  <c:v>38553.520317899587</c:v>
                </c:pt>
                <c:pt idx="25">
                  <c:v>39820.596020173223</c:v>
                </c:pt>
                <c:pt idx="26">
                  <c:v>41091.603263286932</c:v>
                </c:pt>
                <c:pt idx="27">
                  <c:v>42366.556987604767</c:v>
                </c:pt>
                <c:pt idx="28">
                  <c:v>43645.472199883487</c:v>
                </c:pt>
                <c:pt idx="29">
                  <c:v>44928.363973594969</c:v>
                </c:pt>
                <c:pt idx="30">
                  <c:v>46215.247449250834</c:v>
                </c:pt>
                <c:pt idx="31">
                  <c:v>47506.137834727822</c:v>
                </c:pt>
                <c:pt idx="32">
                  <c:v>48801.050405595859</c:v>
                </c:pt>
                <c:pt idx="33">
                  <c:v>50100.000505446689</c:v>
                </c:pt>
                <c:pt idx="34">
                  <c:v>51403.00354622514</c:v>
                </c:pt>
                <c:pt idx="35">
                  <c:v>52710.075008561369</c:v>
                </c:pt>
                <c:pt idx="36">
                  <c:v>54021.230442105327</c:v>
                </c:pt>
                <c:pt idx="37">
                  <c:v>55336.485465862381</c:v>
                </c:pt>
                <c:pt idx="38">
                  <c:v>56655.855768531153</c:v>
                </c:pt>
                <c:pt idx="39">
                  <c:v>57979.357108842698</c:v>
                </c:pt>
                <c:pt idx="40">
                  <c:v>59307.005315901653</c:v>
                </c:pt>
                <c:pt idx="41">
                  <c:v>60638.816289528913</c:v>
                </c:pt>
                <c:pt idx="42">
                  <c:v>61974.806000606332</c:v>
                </c:pt>
                <c:pt idx="43">
                  <c:v>63314.990491422708</c:v>
                </c:pt>
                <c:pt idx="44">
                  <c:v>64659.38587602193</c:v>
                </c:pt>
                <c:pt idx="45">
                  <c:v>66008.008340552798</c:v>
                </c:pt>
                <c:pt idx="46">
                  <c:v>67360.874143620546</c:v>
                </c:pt>
                <c:pt idx="47">
                  <c:v>68717.999616640212</c:v>
                </c:pt>
                <c:pt idx="48">
                  <c:v>70079.401164191717</c:v>
                </c:pt>
                <c:pt idx="49">
                  <c:v>71445.095264376898</c:v>
                </c:pt>
                <c:pt idx="50">
                  <c:v>72815.098469178192</c:v>
                </c:pt>
                <c:pt idx="51">
                  <c:v>74189.427404819115</c:v>
                </c:pt>
                <c:pt idx="52">
                  <c:v>75568.098772126832</c:v>
                </c:pt>
                <c:pt idx="53">
                  <c:v>76951.129346896312</c:v>
                </c:pt>
                <c:pt idx="54">
                  <c:v>78338.535980256565</c:v>
                </c:pt>
                <c:pt idx="55">
                  <c:v>79730.335599038284</c:v>
                </c:pt>
                <c:pt idx="56">
                  <c:v>81126.545206144045</c:v>
                </c:pt>
                <c:pt idx="57">
                  <c:v>82527.181880919728</c:v>
                </c:pt>
                <c:pt idx="58">
                  <c:v>83932.262779528217</c:v>
                </c:pt>
                <c:pt idx="59">
                  <c:v>85341.805135324947</c:v>
                </c:pt>
                <c:pt idx="60">
                  <c:v>86755.826259235037</c:v>
                </c:pt>
                <c:pt idx="61">
                  <c:v>88174.343540133035</c:v>
                </c:pt>
                <c:pt idx="62">
                  <c:v>89597.374445223832</c:v>
                </c:pt>
                <c:pt idx="63">
                  <c:v>91024.936520425836</c:v>
                </c:pt>
                <c:pt idx="64">
                  <c:v>92457.047390756372</c:v>
                </c:pt>
                <c:pt idx="65">
                  <c:v>93893.724760718411</c:v>
                </c:pt>
                <c:pt idx="66">
                  <c:v>95334.98641468992</c:v>
                </c:pt>
                <c:pt idx="67">
                  <c:v>96780.850217314786</c:v>
                </c:pt>
                <c:pt idx="68">
                  <c:v>98231.334113895777</c:v>
                </c:pt>
                <c:pt idx="69">
                  <c:v>99686.456130789593</c:v>
                </c:pt>
                <c:pt idx="70">
                  <c:v>101146.23437580391</c:v>
                </c:pt>
                <c:pt idx="71">
                  <c:v>102610.68703859649</c:v>
                </c:pt>
                <c:pt idx="72">
                  <c:v>104079.8323910762</c:v>
                </c:pt>
                <c:pt idx="73">
                  <c:v>105553.68878780608</c:v>
                </c:pt>
                <c:pt idx="74">
                  <c:v>107032.27466640848</c:v>
                </c:pt>
                <c:pt idx="75">
                  <c:v>108515.60854797252</c:v>
                </c:pt>
                <c:pt idx="76">
                  <c:v>110003.70903746306</c:v>
                </c:pt>
                <c:pt idx="77">
                  <c:v>111496.59482413233</c:v>
                </c:pt>
                <c:pt idx="78">
                  <c:v>112994.28468193341</c:v>
                </c:pt>
                <c:pt idx="79">
                  <c:v>114496.79746993561</c:v>
                </c:pt>
                <c:pt idx="80">
                  <c:v>116004.1521327424</c:v>
                </c:pt>
                <c:pt idx="81">
                  <c:v>117516.36770091101</c:v>
                </c:pt>
                <c:pt idx="82">
                  <c:v>119033.46329137456</c:v>
                </c:pt>
                <c:pt idx="83">
                  <c:v>120555.45810786611</c:v>
                </c:pt>
                <c:pt idx="84">
                  <c:v>122082.37144134496</c:v>
                </c:pt>
                <c:pt idx="85">
                  <c:v>123614.22267042508</c:v>
                </c:pt>
                <c:pt idx="86">
                  <c:v>125151.0312618055</c:v>
                </c:pt>
                <c:pt idx="87">
                  <c:v>126692.81677070353</c:v>
                </c:pt>
                <c:pt idx="88">
                  <c:v>128239.59884128952</c:v>
                </c:pt>
                <c:pt idx="89">
                  <c:v>129791.3972071241</c:v>
                </c:pt>
                <c:pt idx="90">
                  <c:v>131348.23169159773</c:v>
                </c:pt>
                <c:pt idx="91">
                  <c:v>132910.12220837234</c:v>
                </c:pt>
                <c:pt idx="92">
                  <c:v>134477.08876182523</c:v>
                </c:pt>
                <c:pt idx="93">
                  <c:v>136049.15144749545</c:v>
                </c:pt>
                <c:pt idx="94">
                  <c:v>137626.33045253216</c:v>
                </c:pt>
                <c:pt idx="95">
                  <c:v>139208.64605614525</c:v>
                </c:pt>
                <c:pt idx="96">
                  <c:v>140796.11863005877</c:v>
                </c:pt>
                <c:pt idx="97">
                  <c:v>142388.76863896602</c:v>
                </c:pt>
                <c:pt idx="98">
                  <c:v>143986.61664098734</c:v>
                </c:pt>
                <c:pt idx="99">
                  <c:v>145589.68328813009</c:v>
                </c:pt>
                <c:pt idx="100">
                  <c:v>147197.98932675109</c:v>
                </c:pt>
                <c:pt idx="101">
                  <c:v>148811.55559802137</c:v>
                </c:pt>
                <c:pt idx="102">
                  <c:v>150430.40303839312</c:v>
                </c:pt>
                <c:pt idx="103">
                  <c:v>152054.55268006941</c:v>
                </c:pt>
                <c:pt idx="104">
                  <c:v>153684.02565147588</c:v>
                </c:pt>
                <c:pt idx="105">
                  <c:v>155318.84317773493</c:v>
                </c:pt>
                <c:pt idx="106">
                  <c:v>156959.02658114285</c:v>
                </c:pt>
                <c:pt idx="107">
                  <c:v>158604.59728164843</c:v>
                </c:pt>
                <c:pt idx="108">
                  <c:v>160255.57679733488</c:v>
                </c:pt>
                <c:pt idx="109">
                  <c:v>161911.98674490378</c:v>
                </c:pt>
                <c:pt idx="110">
                  <c:v>163573.84884016152</c:v>
                </c:pt>
                <c:pt idx="111">
                  <c:v>165241.18489850836</c:v>
                </c:pt>
                <c:pt idx="112">
                  <c:v>166914.01683542988</c:v>
                </c:pt>
                <c:pt idx="113">
                  <c:v>168592.36666699091</c:v>
                </c:pt>
                <c:pt idx="114">
                  <c:v>170276.25651033211</c:v>
                </c:pt>
                <c:pt idx="115">
                  <c:v>171965.70858416904</c:v>
                </c:pt>
                <c:pt idx="116">
                  <c:v>173660.74520929367</c:v>
                </c:pt>
                <c:pt idx="117">
                  <c:v>175361.38880907861</c:v>
                </c:pt>
                <c:pt idx="118">
                  <c:v>177067.66190998367</c:v>
                </c:pt>
                <c:pt idx="119">
                  <c:v>178779.58714206534</c:v>
                </c:pt>
                <c:pt idx="120">
                  <c:v>180497.1872394887</c:v>
                </c:pt>
                <c:pt idx="121">
                  <c:v>182220.4850410418</c:v>
                </c:pt>
                <c:pt idx="122">
                  <c:v>183949.50349065295</c:v>
                </c:pt>
                <c:pt idx="123">
                  <c:v>185684.2656379104</c:v>
                </c:pt>
                <c:pt idx="124">
                  <c:v>187424.79463858495</c:v>
                </c:pt>
                <c:pt idx="125">
                  <c:v>189171.11375515477</c:v>
                </c:pt>
                <c:pt idx="126">
                  <c:v>190923.2463573335</c:v>
                </c:pt>
                <c:pt idx="127">
                  <c:v>192681.21592260065</c:v>
                </c:pt>
                <c:pt idx="128">
                  <c:v>194445.04603673459</c:v>
                </c:pt>
                <c:pt idx="129">
                  <c:v>196214.76039434882</c:v>
                </c:pt>
                <c:pt idx="130">
                  <c:v>197990.38279943034</c:v>
                </c:pt>
                <c:pt idx="131">
                  <c:v>199771.93716588122</c:v>
                </c:pt>
                <c:pt idx="132">
                  <c:v>201559.44751806284</c:v>
                </c:pt>
                <c:pt idx="133">
                  <c:v>203352.93799134257</c:v>
                </c:pt>
                <c:pt idx="134">
                  <c:v>205152.4328326438</c:v>
                </c:pt>
                <c:pt idx="135">
                  <c:v>206957.9564009984</c:v>
                </c:pt>
                <c:pt idx="136">
                  <c:v>208769.53316810215</c:v>
                </c:pt>
                <c:pt idx="137">
                  <c:v>210587.18771887285</c:v>
                </c:pt>
                <c:pt idx="138">
                  <c:v>212410.94475201151</c:v>
                </c:pt>
                <c:pt idx="139">
                  <c:v>214240.82908056636</c:v>
                </c:pt>
                <c:pt idx="140">
                  <c:v>216076.86563249951</c:v>
                </c:pt>
                <c:pt idx="141">
                  <c:v>217919.07945125678</c:v>
                </c:pt>
                <c:pt idx="142">
                  <c:v>219767.49569634034</c:v>
                </c:pt>
                <c:pt idx="143">
                  <c:v>221622.13964388415</c:v>
                </c:pt>
                <c:pt idx="144">
                  <c:v>223483.03668723284</c:v>
                </c:pt>
                <c:pt idx="145">
                  <c:v>225350.21233752271</c:v>
                </c:pt>
                <c:pt idx="146">
                  <c:v>227223.69222426647</c:v>
                </c:pt>
                <c:pt idx="147">
                  <c:v>229103.50209594052</c:v>
                </c:pt>
                <c:pt idx="148">
                  <c:v>230989.66782057571</c:v>
                </c:pt>
                <c:pt idx="149">
                  <c:v>232882.21538635023</c:v>
                </c:pt>
                <c:pt idx="150">
                  <c:v>234781.17090218666</c:v>
                </c:pt>
                <c:pt idx="151">
                  <c:v>236686.56059835124</c:v>
                </c:pt>
                <c:pt idx="152">
                  <c:v>238598.4108270565</c:v>
                </c:pt>
                <c:pt idx="153">
                  <c:v>240516.74806306692</c:v>
                </c:pt>
                <c:pt idx="154">
                  <c:v>242441.59890430799</c:v>
                </c:pt>
                <c:pt idx="155">
                  <c:v>244372.99007247784</c:v>
                </c:pt>
                <c:pt idx="156">
                  <c:v>246310.9484136622</c:v>
                </c:pt>
                <c:pt idx="157">
                  <c:v>248255.50089895306</c:v>
                </c:pt>
                <c:pt idx="158">
                  <c:v>250206.67462506949</c:v>
                </c:pt>
                <c:pt idx="159">
                  <c:v>252164.4968149825</c:v>
                </c:pt>
                <c:pt idx="160">
                  <c:v>254128.99481854268</c:v>
                </c:pt>
                <c:pt idx="161">
                  <c:v>256100.1961131111</c:v>
                </c:pt>
                <c:pt idx="162">
                  <c:v>258078.12830419367</c:v>
                </c:pt>
                <c:pt idx="163">
                  <c:v>260062.81912607816</c:v>
                </c:pt>
                <c:pt idx="164">
                  <c:v>262054.29644247546</c:v>
                </c:pt>
                <c:pt idx="165">
                  <c:v>264052.58824716299</c:v>
                </c:pt>
                <c:pt idx="166">
                  <c:v>266057.72266463237</c:v>
                </c:pt>
                <c:pt idx="167">
                  <c:v>268069.72795073979</c:v>
                </c:pt>
                <c:pt idx="168">
                  <c:v>270088.63249335985</c:v>
                </c:pt>
                <c:pt idx="169">
                  <c:v>272114.46481304307</c:v>
                </c:pt>
                <c:pt idx="170">
                  <c:v>274147.25356367626</c:v>
                </c:pt>
                <c:pt idx="171">
                  <c:v>276187.02753314673</c:v>
                </c:pt>
                <c:pt idx="172">
                  <c:v>278233.81564400968</c:v>
                </c:pt>
                <c:pt idx="173">
                  <c:v>280287.64695415879</c:v>
                </c:pt>
                <c:pt idx="174">
                  <c:v>282348.5506575008</c:v>
                </c:pt>
                <c:pt idx="175">
                  <c:v>284416.55608463311</c:v>
                </c:pt>
                <c:pt idx="176">
                  <c:v>286491.6927035249</c:v>
                </c:pt>
                <c:pt idx="177">
                  <c:v>288573.9901202019</c:v>
                </c:pt>
                <c:pt idx="178">
                  <c:v>290663.47807943448</c:v>
                </c:pt>
                <c:pt idx="179">
                  <c:v>292760.18646542937</c:v>
                </c:pt>
                <c:pt idx="180">
                  <c:v>294864.1453025252</c:v>
                </c:pt>
                <c:pt idx="181">
                  <c:v>296975.38475589099</c:v>
                </c:pt>
                <c:pt idx="182">
                  <c:v>299093.93513222877</c:v>
                </c:pt>
                <c:pt idx="183">
                  <c:v>301219.82688047941</c:v>
                </c:pt>
                <c:pt idx="184">
                  <c:v>303353.09059253248</c:v>
                </c:pt>
                <c:pt idx="185">
                  <c:v>305493.75700393919</c:v>
                </c:pt>
                <c:pt idx="186">
                  <c:v>307641.85699462966</c:v>
                </c:pt>
                <c:pt idx="187">
                  <c:v>309797.42158963333</c:v>
                </c:pt>
                <c:pt idx="188">
                  <c:v>311960.48195980338</c:v>
                </c:pt>
                <c:pt idx="189">
                  <c:v>314131.06942254445</c:v>
                </c:pt>
                <c:pt idx="190">
                  <c:v>316309.21544254461</c:v>
                </c:pt>
                <c:pt idx="191">
                  <c:v>318494.95163251099</c:v>
                </c:pt>
                <c:pt idx="192">
                  <c:v>320688.30975390866</c:v>
                </c:pt>
                <c:pt idx="193">
                  <c:v>322889.32171770418</c:v>
                </c:pt>
                <c:pt idx="194">
                  <c:v>325098.01958511182</c:v>
                </c:pt>
                <c:pt idx="195">
                  <c:v>327314.43556834495</c:v>
                </c:pt>
                <c:pt idx="196">
                  <c:v>329538.60203137028</c:v>
                </c:pt>
                <c:pt idx="197">
                  <c:v>331770.55149066594</c:v>
                </c:pt>
                <c:pt idx="198">
                  <c:v>334010.31661598443</c:v>
                </c:pt>
                <c:pt idx="199">
                  <c:v>336257.93023111823</c:v>
                </c:pt>
                <c:pt idx="200">
                  <c:v>338513.42531467066</c:v>
                </c:pt>
                <c:pt idx="201">
                  <c:v>340776.83500082931</c:v>
                </c:pt>
                <c:pt idx="202">
                  <c:v>343048.1925801445</c:v>
                </c:pt>
                <c:pt idx="203">
                  <c:v>345327.5315003111</c:v>
                </c:pt>
                <c:pt idx="204">
                  <c:v>347614.88536695484</c:v>
                </c:pt>
                <c:pt idx="205">
                  <c:v>349910.28794442251</c:v>
                </c:pt>
                <c:pt idx="206">
                  <c:v>352213.77315657563</c:v>
                </c:pt>
                <c:pt idx="207">
                  <c:v>354525.37508758932</c:v>
                </c:pt>
                <c:pt idx="208">
                  <c:v>356845.12798275426</c:v>
                </c:pt>
                <c:pt idx="209">
                  <c:v>359173.06624928321</c:v>
                </c:pt>
                <c:pt idx="210">
                  <c:v>361509.2244571218</c:v>
                </c:pt>
                <c:pt idx="211">
                  <c:v>363853.63733976305</c:v>
                </c:pt>
                <c:pt idx="212">
                  <c:v>366206.33979506651</c:v>
                </c:pt>
                <c:pt idx="213">
                  <c:v>368567.36688608129</c:v>
                </c:pt>
                <c:pt idx="214">
                  <c:v>370936.75384187355</c:v>
                </c:pt>
                <c:pt idx="215">
                  <c:v>373314.53605835815</c:v>
                </c:pt>
                <c:pt idx="216">
                  <c:v>375700.74909913423</c:v>
                </c:pt>
                <c:pt idx="217">
                  <c:v>378095.42869632586</c:v>
                </c:pt>
                <c:pt idx="218">
                  <c:v>380498.61075142637</c:v>
                </c:pt>
                <c:pt idx="219">
                  <c:v>382910.33133614704</c:v>
                </c:pt>
                <c:pt idx="220">
                  <c:v>385330.62669327063</c:v>
                </c:pt>
                <c:pt idx="221">
                  <c:v>387759.5332375085</c:v>
                </c:pt>
                <c:pt idx="222">
                  <c:v>390197.0875563632</c:v>
                </c:pt>
                <c:pt idx="223">
                  <c:v>392643.3264109944</c:v>
                </c:pt>
                <c:pt idx="224">
                  <c:v>395098.28673709003</c:v>
                </c:pt>
                <c:pt idx="225">
                  <c:v>397562.00564574148</c:v>
                </c:pt>
                <c:pt idx="226">
                  <c:v>400034.52042432351</c:v>
                </c:pt>
                <c:pt idx="227">
                  <c:v>402515.86853737867</c:v>
                </c:pt>
                <c:pt idx="228">
                  <c:v>405006.08762750612</c:v>
                </c:pt>
                <c:pt idx="229">
                  <c:v>407505.2155162553</c:v>
                </c:pt>
                <c:pt idx="230">
                  <c:v>410013.2902050236</c:v>
                </c:pt>
                <c:pt idx="231">
                  <c:v>412530.34987595957</c:v>
                </c:pt>
                <c:pt idx="232">
                  <c:v>415056.43289286993</c:v>
                </c:pt>
                <c:pt idx="233">
                  <c:v>417591.5778021313</c:v>
                </c:pt>
                <c:pt idx="234">
                  <c:v>420135.82333360764</c:v>
                </c:pt>
                <c:pt idx="235">
                  <c:v>422689.20840157091</c:v>
                </c:pt>
                <c:pt idx="236">
                  <c:v>425251.77210562769</c:v>
                </c:pt>
                <c:pt idx="237">
                  <c:v>427823.55373164959</c:v>
                </c:pt>
                <c:pt idx="238">
                  <c:v>430404.59275270929</c:v>
                </c:pt>
                <c:pt idx="239">
                  <c:v>432994.92883002106</c:v>
                </c:pt>
                <c:pt idx="240">
                  <c:v>435594.60181388585</c:v>
                </c:pt>
                <c:pt idx="241">
                  <c:v>438203.65174464136</c:v>
                </c:pt>
                <c:pt idx="242">
                  <c:v>440822.11885361769</c:v>
                </c:pt>
                <c:pt idx="243">
                  <c:v>443450.04356409656</c:v>
                </c:pt>
                <c:pt idx="244">
                  <c:v>446087.46649227693</c:v>
                </c:pt>
                <c:pt idx="245">
                  <c:v>448734.42844824435</c:v>
                </c:pt>
                <c:pt idx="246">
                  <c:v>451390.97043694602</c:v>
                </c:pt>
                <c:pt idx="247">
                  <c:v>454057.13365917071</c:v>
                </c:pt>
                <c:pt idx="248">
                  <c:v>456732.95951253374</c:v>
                </c:pt>
                <c:pt idx="249">
                  <c:v>459418.48959246668</c:v>
                </c:pt>
                <c:pt idx="250">
                  <c:v>462113.76569321263</c:v>
                </c:pt>
                <c:pt idx="251">
                  <c:v>464818.82980882667</c:v>
                </c:pt>
                <c:pt idx="252">
                  <c:v>467533.72413418064</c:v>
                </c:pt>
                <c:pt idx="253">
                  <c:v>470258.49106597406</c:v>
                </c:pt>
                <c:pt idx="254">
                  <c:v>472993.1732037497</c:v>
                </c:pt>
                <c:pt idx="255">
                  <c:v>475737.81335091463</c:v>
                </c:pt>
                <c:pt idx="256">
                  <c:v>478492.45451576612</c:v>
                </c:pt>
                <c:pt idx="257">
                  <c:v>481257.13991252374</c:v>
                </c:pt>
                <c:pt idx="258">
                  <c:v>484031.91296236526</c:v>
                </c:pt>
                <c:pt idx="259">
                  <c:v>486816.81729446957</c:v>
                </c:pt>
                <c:pt idx="260">
                  <c:v>489611.89674706373</c:v>
                </c:pt>
                <c:pt idx="261">
                  <c:v>492417.1953684761</c:v>
                </c:pt>
                <c:pt idx="262">
                  <c:v>495232.75741819409</c:v>
                </c:pt>
                <c:pt idx="263">
                  <c:v>498058.62736792874</c:v>
                </c:pt>
                <c:pt idx="264">
                  <c:v>500894.84990268305</c:v>
                </c:pt>
                <c:pt idx="265">
                  <c:v>503741.46992182767</c:v>
                </c:pt>
                <c:pt idx="266">
                  <c:v>506598.53254017996</c:v>
                </c:pt>
                <c:pt idx="267">
                  <c:v>509466.083089091</c:v>
                </c:pt>
                <c:pt idx="268">
                  <c:v>512344.16711753624</c:v>
                </c:pt>
                <c:pt idx="269">
                  <c:v>515232.83039321273</c:v>
                </c:pt>
                <c:pt idx="270">
                  <c:v>518132.11890364171</c:v>
                </c:pt>
                <c:pt idx="271">
                  <c:v>521042.07885727717</c:v>
                </c:pt>
                <c:pt idx="272">
                  <c:v>523962.7566846197</c:v>
                </c:pt>
                <c:pt idx="273">
                  <c:v>526894.19903933653</c:v>
                </c:pt>
                <c:pt idx="274">
                  <c:v>529836.45279938669</c:v>
                </c:pt>
                <c:pt idx="275">
                  <c:v>532789.56506815273</c:v>
                </c:pt>
                <c:pt idx="276">
                  <c:v>535753.58317557769</c:v>
                </c:pt>
                <c:pt idx="277">
                  <c:v>538728.55467930832</c:v>
                </c:pt>
                <c:pt idx="278">
                  <c:v>541714.52736584388</c:v>
                </c:pt>
                <c:pt idx="279">
                  <c:v>544711.54925169086</c:v>
                </c:pt>
                <c:pt idx="280">
                  <c:v>547719.66858452419</c:v>
                </c:pt>
                <c:pt idx="281">
                  <c:v>550738.93384435342</c:v>
                </c:pt>
                <c:pt idx="282">
                  <c:v>553769.39374469616</c:v>
                </c:pt>
                <c:pt idx="283">
                  <c:v>556811.09723375633</c:v>
                </c:pt>
                <c:pt idx="284">
                  <c:v>559864.09349560959</c:v>
                </c:pt>
                <c:pt idx="285">
                  <c:v>562928.43195139384</c:v>
                </c:pt>
                <c:pt idx="286">
                  <c:v>566004.16226050665</c:v>
                </c:pt>
                <c:pt idx="287">
                  <c:v>569091.33432180854</c:v>
                </c:pt>
                <c:pt idx="288">
                  <c:v>572189.9982748325</c:v>
                </c:pt>
                <c:pt idx="289">
                  <c:v>575300.20450099953</c:v>
                </c:pt>
                <c:pt idx="290">
                  <c:v>578422.00362484111</c:v>
                </c:pt>
                <c:pt idx="291">
                  <c:v>581555.44651522709</c:v>
                </c:pt>
                <c:pt idx="292">
                  <c:v>584700.58428660012</c:v>
                </c:pt>
                <c:pt idx="293">
                  <c:v>587857.46830021753</c:v>
                </c:pt>
                <c:pt idx="294">
                  <c:v>591026.15016539802</c:v>
                </c:pt>
                <c:pt idx="295">
                  <c:v>594206.68174077524</c:v>
                </c:pt>
                <c:pt idx="296">
                  <c:v>597399.115135559</c:v>
                </c:pt>
                <c:pt idx="297">
                  <c:v>600603.50271080155</c:v>
                </c:pt>
                <c:pt idx="298">
                  <c:v>603819.89708067046</c:v>
                </c:pt>
                <c:pt idx="299">
                  <c:v>607048.3511137293</c:v>
                </c:pt>
                <c:pt idx="300">
                  <c:v>610288.91793422378</c:v>
                </c:pt>
                <c:pt idx="301">
                  <c:v>613541.65092337469</c:v>
                </c:pt>
                <c:pt idx="302">
                  <c:v>616806.60372067767</c:v>
                </c:pt>
                <c:pt idx="303">
                  <c:v>620083.8302252104</c:v>
                </c:pt>
                <c:pt idx="304">
                  <c:v>623373.38459694479</c:v>
                </c:pt>
                <c:pt idx="305">
                  <c:v>626675.3212580675</c:v>
                </c:pt>
                <c:pt idx="306">
                  <c:v>629989.69489430706</c:v>
                </c:pt>
                <c:pt idx="307">
                  <c:v>633316.56045626686</c:v>
                </c:pt>
                <c:pt idx="308">
                  <c:v>636655.97316076583</c:v>
                </c:pt>
                <c:pt idx="309">
                  <c:v>640007.98849218641</c:v>
                </c:pt>
                <c:pt idx="310">
                  <c:v>643372.66220382834</c:v>
                </c:pt>
                <c:pt idx="311">
                  <c:v>646750.05031927</c:v>
                </c:pt>
                <c:pt idx="312">
                  <c:v>650140.20913373725</c:v>
                </c:pt>
                <c:pt idx="313">
                  <c:v>653543.19521547854</c:v>
                </c:pt>
                <c:pt idx="314">
                  <c:v>656959.06540714775</c:v>
                </c:pt>
                <c:pt idx="315">
                  <c:v>660387.87682719342</c:v>
                </c:pt>
                <c:pt idx="316">
                  <c:v>663829.68687125598</c:v>
                </c:pt>
                <c:pt idx="317">
                  <c:v>667284.55321357166</c:v>
                </c:pt>
                <c:pt idx="318">
                  <c:v>670752.53380838386</c:v>
                </c:pt>
                <c:pt idx="319">
                  <c:v>674233.68689136126</c:v>
                </c:pt>
                <c:pt idx="320">
                  <c:v>677728.07098102476</c:v>
                </c:pt>
                <c:pt idx="321">
                  <c:v>681235.74488017964</c:v>
                </c:pt>
                <c:pt idx="322">
                  <c:v>684756.76767735695</c:v>
                </c:pt>
                <c:pt idx="323">
                  <c:v>688291.19874826085</c:v>
                </c:pt>
                <c:pt idx="324">
                  <c:v>691839.09775722516</c:v>
                </c:pt>
                <c:pt idx="325">
                  <c:v>695400.52465867554</c:v>
                </c:pt>
                <c:pt idx="326">
                  <c:v>698975.53969860054</c:v>
                </c:pt>
                <c:pt idx="327">
                  <c:v>702564.20341602992</c:v>
                </c:pt>
                <c:pt idx="328">
                  <c:v>706166.57664452004</c:v>
                </c:pt>
                <c:pt idx="329">
                  <c:v>709782.72051364766</c:v>
                </c:pt>
                <c:pt idx="330">
                  <c:v>713412.69645051134</c:v>
                </c:pt>
                <c:pt idx="331">
                  <c:v>717056.5661812399</c:v>
                </c:pt>
                <c:pt idx="332">
                  <c:v>720714.39173250971</c:v>
                </c:pt>
                <c:pt idx="333">
                  <c:v>724386.23543306894</c:v>
                </c:pt>
                <c:pt idx="334">
                  <c:v>728072.15991526993</c:v>
                </c:pt>
                <c:pt idx="335">
                  <c:v>731772.2281166102</c:v>
                </c:pt>
                <c:pt idx="336">
                  <c:v>735486.5032812797</c:v>
                </c:pt>
                <c:pt idx="337">
                  <c:v>739215.0489617181</c:v>
                </c:pt>
                <c:pt idx="338">
                  <c:v>742957.92902017885</c:v>
                </c:pt>
                <c:pt idx="339">
                  <c:v>746715.20763030113</c:v>
                </c:pt>
                <c:pt idx="340">
                  <c:v>750486.9492786912</c:v>
                </c:pt>
                <c:pt idx="341">
                  <c:v>754273.21876651049</c:v>
                </c:pt>
                <c:pt idx="342">
                  <c:v>758074.08121107274</c:v>
                </c:pt>
                <c:pt idx="343">
                  <c:v>761889.60204744921</c:v>
                </c:pt>
                <c:pt idx="344">
                  <c:v>765719.84703008202</c:v>
                </c:pt>
                <c:pt idx="345">
                  <c:v>769564.88223440584</c:v>
                </c:pt>
                <c:pt idx="346">
                  <c:v>773424.7740584783</c:v>
                </c:pt>
                <c:pt idx="347">
                  <c:v>777299.58922461863</c:v>
                </c:pt>
                <c:pt idx="348">
                  <c:v>781189.394781054</c:v>
                </c:pt>
                <c:pt idx="349">
                  <c:v>785094.25810357626</c:v>
                </c:pt>
                <c:pt idx="350">
                  <c:v>789014.24689720466</c:v>
                </c:pt>
                <c:pt idx="351">
                  <c:v>792949.42919785972</c:v>
                </c:pt>
                <c:pt idx="352">
                  <c:v>796899.87337404396</c:v>
                </c:pt>
                <c:pt idx="353">
                  <c:v>800865.64812853222</c:v>
                </c:pt>
                <c:pt idx="354">
                  <c:v>804846.82250006974</c:v>
                </c:pt>
                <c:pt idx="355">
                  <c:v>808843.46586508059</c:v>
                </c:pt>
                <c:pt idx="356">
                  <c:v>812855.64793938363</c:v>
                </c:pt>
                <c:pt idx="357">
                  <c:v>816883.43877991766</c:v>
                </c:pt>
                <c:pt idx="358">
                  <c:v>820926.90878647543</c:v>
                </c:pt>
                <c:pt idx="359">
                  <c:v>824986.12870344729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7-4DB5-BDA0-F90D459EF707}"/>
            </c:ext>
          </c:extLst>
        </c:ser>
        <c:ser>
          <c:idx val="1"/>
          <c:order val="1"/>
          <c:tx>
            <c:v>Other Investment</c:v>
          </c:tx>
          <c:spPr>
            <a:ln w="57150"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'P1 - Payoff'!$P$30:$P$389</c:f>
              <c:numCache>
                <c:formatCode>#,##0</c:formatCode>
                <c:ptCount val="360"/>
                <c:pt idx="0">
                  <c:v>31068.18</c:v>
                </c:pt>
                <c:pt idx="1">
                  <c:v>31249.411049999999</c:v>
                </c:pt>
                <c:pt idx="2">
                  <c:v>31431.699281124998</c:v>
                </c:pt>
                <c:pt idx="3">
                  <c:v>31615.050860264895</c:v>
                </c:pt>
                <c:pt idx="4">
                  <c:v>31799.471990283106</c:v>
                </c:pt>
                <c:pt idx="5">
                  <c:v>31984.968910226424</c:v>
                </c:pt>
                <c:pt idx="6">
                  <c:v>32171.547895536078</c:v>
                </c:pt>
                <c:pt idx="7">
                  <c:v>32359.215258260039</c:v>
                </c:pt>
                <c:pt idx="8">
                  <c:v>32547.977347266555</c:v>
                </c:pt>
                <c:pt idx="9">
                  <c:v>32737.840548458942</c:v>
                </c:pt>
                <c:pt idx="10">
                  <c:v>32928.811284991622</c:v>
                </c:pt>
                <c:pt idx="11">
                  <c:v>33120.896017487408</c:v>
                </c:pt>
                <c:pt idx="12">
                  <c:v>33314.101244256082</c:v>
                </c:pt>
                <c:pt idx="13">
                  <c:v>33508.433501514242</c:v>
                </c:pt>
                <c:pt idx="14">
                  <c:v>33703.899363606411</c:v>
                </c:pt>
                <c:pt idx="15">
                  <c:v>33900.505443227448</c:v>
                </c:pt>
                <c:pt idx="16">
                  <c:v>34098.258391646275</c:v>
                </c:pt>
                <c:pt idx="17">
                  <c:v>34297.164898930881</c:v>
                </c:pt>
                <c:pt idx="18">
                  <c:v>34497.231694174647</c:v>
                </c:pt>
                <c:pt idx="19">
                  <c:v>34698.465545724001</c:v>
                </c:pt>
                <c:pt idx="20">
                  <c:v>34900.873261407389</c:v>
                </c:pt>
                <c:pt idx="21">
                  <c:v>35104.461688765601</c:v>
                </c:pt>
                <c:pt idx="22">
                  <c:v>35309.237715283401</c:v>
                </c:pt>
                <c:pt idx="23">
                  <c:v>35515.208268622555</c:v>
                </c:pt>
                <c:pt idx="24">
                  <c:v>35722.380316856186</c:v>
                </c:pt>
                <c:pt idx="25">
                  <c:v>35930.760868704514</c:v>
                </c:pt>
                <c:pt idx="26">
                  <c:v>36140.356973771959</c:v>
                </c:pt>
                <c:pt idx="27">
                  <c:v>36351.175722785629</c:v>
                </c:pt>
                <c:pt idx="28">
                  <c:v>36563.224247835213</c:v>
                </c:pt>
                <c:pt idx="29">
                  <c:v>36776.509722614253</c:v>
                </c:pt>
                <c:pt idx="30">
                  <c:v>36991.039362662836</c:v>
                </c:pt>
                <c:pt idx="31">
                  <c:v>37206.820425611702</c:v>
                </c:pt>
                <c:pt idx="32">
                  <c:v>37423.860211427767</c:v>
                </c:pt>
                <c:pt idx="33">
                  <c:v>37642.166062661097</c:v>
                </c:pt>
                <c:pt idx="34">
                  <c:v>37861.745364693285</c:v>
                </c:pt>
                <c:pt idx="35">
                  <c:v>38082.605545987331</c:v>
                </c:pt>
                <c:pt idx="36">
                  <c:v>38304.754078338927</c:v>
                </c:pt>
                <c:pt idx="37">
                  <c:v>38528.198477129234</c:v>
                </c:pt>
                <c:pt idx="38">
                  <c:v>38752.946301579155</c:v>
                </c:pt>
                <c:pt idx="39">
                  <c:v>38979.005155005034</c:v>
                </c:pt>
                <c:pt idx="40">
                  <c:v>39206.3826850759</c:v>
                </c:pt>
                <c:pt idx="41">
                  <c:v>39435.086584072174</c:v>
                </c:pt>
                <c:pt idx="42">
                  <c:v>39665.124589145926</c:v>
                </c:pt>
                <c:pt idx="43">
                  <c:v>39896.504482582612</c:v>
                </c:pt>
                <c:pt idx="44">
                  <c:v>40129.23409206434</c:v>
                </c:pt>
                <c:pt idx="45">
                  <c:v>40363.321290934713</c:v>
                </c:pt>
                <c:pt idx="46">
                  <c:v>40598.773998465163</c:v>
                </c:pt>
                <c:pt idx="47">
                  <c:v>40835.600180122878</c:v>
                </c:pt>
                <c:pt idx="48">
                  <c:v>41073.80784784026</c:v>
                </c:pt>
                <c:pt idx="49">
                  <c:v>41313.405060285993</c:v>
                </c:pt>
                <c:pt idx="50">
                  <c:v>41554.399923137658</c:v>
                </c:pt>
                <c:pt idx="51">
                  <c:v>41796.80058935596</c:v>
                </c:pt>
                <c:pt idx="52">
                  <c:v>42040.615259460537</c:v>
                </c:pt>
                <c:pt idx="53">
                  <c:v>42285.852181807393</c:v>
                </c:pt>
                <c:pt idx="54">
                  <c:v>42532.519652867937</c:v>
                </c:pt>
                <c:pt idx="55">
                  <c:v>42780.626017509669</c:v>
                </c:pt>
                <c:pt idx="56">
                  <c:v>43030.179669278477</c:v>
                </c:pt>
                <c:pt idx="57">
                  <c:v>43281.189050682602</c:v>
                </c:pt>
                <c:pt idx="58">
                  <c:v>43533.662653478248</c:v>
                </c:pt>
                <c:pt idx="59">
                  <c:v>43787.609018956871</c:v>
                </c:pt>
                <c:pt idx="60">
                  <c:v>44043.036738234121</c:v>
                </c:pt>
                <c:pt idx="61">
                  <c:v>44299.954452540485</c:v>
                </c:pt>
                <c:pt idx="62">
                  <c:v>44558.370853513639</c:v>
                </c:pt>
                <c:pt idx="63">
                  <c:v>44818.294683492466</c:v>
                </c:pt>
                <c:pt idx="64">
                  <c:v>45079.734735812839</c:v>
                </c:pt>
                <c:pt idx="65">
                  <c:v>45342.699855105078</c:v>
                </c:pt>
                <c:pt idx="66">
                  <c:v>45607.198937593188</c:v>
                </c:pt>
                <c:pt idx="67">
                  <c:v>45873.240931395812</c:v>
                </c:pt>
                <c:pt idx="68">
                  <c:v>46140.834836828952</c:v>
                </c:pt>
                <c:pt idx="69">
                  <c:v>46409.989706710454</c:v>
                </c:pt>
                <c:pt idx="70">
                  <c:v>46680.714646666267</c:v>
                </c:pt>
                <c:pt idx="71">
                  <c:v>46953.018815438489</c:v>
                </c:pt>
                <c:pt idx="72">
                  <c:v>47226.911425195212</c:v>
                </c:pt>
                <c:pt idx="73">
                  <c:v>47502.401741842186</c:v>
                </c:pt>
                <c:pt idx="74">
                  <c:v>47779.499085336269</c:v>
                </c:pt>
                <c:pt idx="75">
                  <c:v>48058.212830000732</c:v>
                </c:pt>
                <c:pt idx="76">
                  <c:v>48338.552404842405</c:v>
                </c:pt>
                <c:pt idx="77">
                  <c:v>48620.527293870655</c:v>
                </c:pt>
                <c:pt idx="78">
                  <c:v>48904.147036418231</c:v>
                </c:pt>
                <c:pt idx="79">
                  <c:v>49189.421227464001</c:v>
                </c:pt>
                <c:pt idx="80">
                  <c:v>49476.359517957542</c:v>
                </c:pt>
                <c:pt idx="81">
                  <c:v>49764.97161514563</c:v>
                </c:pt>
                <c:pt idx="82">
                  <c:v>50055.267282900648</c:v>
                </c:pt>
                <c:pt idx="83">
                  <c:v>50347.256342050903</c:v>
                </c:pt>
                <c:pt idx="84">
                  <c:v>50640.948670712867</c:v>
                </c:pt>
                <c:pt idx="85">
                  <c:v>50936.354204625357</c:v>
                </c:pt>
                <c:pt idx="86">
                  <c:v>51233.482937485671</c:v>
                </c:pt>
                <c:pt idx="87">
                  <c:v>51532.344921287673</c:v>
                </c:pt>
                <c:pt idx="88">
                  <c:v>51832.95026666185</c:v>
                </c:pt>
                <c:pt idx="89">
                  <c:v>52135.309143217375</c:v>
                </c:pt>
                <c:pt idx="90">
                  <c:v>52439.431779886145</c:v>
                </c:pt>
                <c:pt idx="91">
                  <c:v>52745.328465268816</c:v>
                </c:pt>
                <c:pt idx="92">
                  <c:v>53053.009547982881</c:v>
                </c:pt>
                <c:pt idx="93">
                  <c:v>53362.48543701278</c:v>
                </c:pt>
                <c:pt idx="94">
                  <c:v>53673.766602062024</c:v>
                </c:pt>
                <c:pt idx="95">
                  <c:v>53986.863573907387</c:v>
                </c:pt>
                <c:pt idx="96">
                  <c:v>54301.786944755178</c:v>
                </c:pt>
                <c:pt idx="97">
                  <c:v>54618.547368599582</c:v>
                </c:pt>
                <c:pt idx="98">
                  <c:v>54937.15556158308</c:v>
                </c:pt>
                <c:pt idx="99">
                  <c:v>55257.622302358985</c:v>
                </c:pt>
                <c:pt idx="100">
                  <c:v>55579.958432456078</c:v>
                </c:pt>
                <c:pt idx="101">
                  <c:v>55904.174856645404</c:v>
                </c:pt>
                <c:pt idx="102">
                  <c:v>56230.282543309171</c:v>
                </c:pt>
                <c:pt idx="103">
                  <c:v>56558.292524811804</c:v>
                </c:pt>
                <c:pt idx="104">
                  <c:v>56888.215897873204</c:v>
                </c:pt>
                <c:pt idx="105">
                  <c:v>57220.063823944132</c:v>
                </c:pt>
                <c:pt idx="106">
                  <c:v>57553.847529583807</c:v>
                </c:pt>
                <c:pt idx="107">
                  <c:v>57889.578306839714</c:v>
                </c:pt>
                <c:pt idx="108">
                  <c:v>58227.267513629609</c:v>
                </c:pt>
                <c:pt idx="109">
                  <c:v>58566.926574125784</c:v>
                </c:pt>
                <c:pt idx="110">
                  <c:v>58908.56697914152</c:v>
                </c:pt>
                <c:pt idx="111">
                  <c:v>59252.200286519845</c:v>
                </c:pt>
                <c:pt idx="112">
                  <c:v>59597.838121524546</c:v>
                </c:pt>
                <c:pt idx="113">
                  <c:v>59945.492177233442</c:v>
                </c:pt>
                <c:pt idx="114">
                  <c:v>60295.17421493397</c:v>
                </c:pt>
                <c:pt idx="115">
                  <c:v>60646.896064521083</c:v>
                </c:pt>
                <c:pt idx="116">
                  <c:v>61000.669624897455</c:v>
                </c:pt>
                <c:pt idx="117">
                  <c:v>61356.506864376024</c:v>
                </c:pt>
                <c:pt idx="118">
                  <c:v>61714.419821084884</c:v>
                </c:pt>
                <c:pt idx="119">
                  <c:v>62074.420603374543</c:v>
                </c:pt>
                <c:pt idx="120">
                  <c:v>62436.521390227565</c:v>
                </c:pt>
                <c:pt idx="121">
                  <c:v>62800.734431670557</c:v>
                </c:pt>
                <c:pt idx="122">
                  <c:v>63167.072049188631</c:v>
                </c:pt>
                <c:pt idx="123">
                  <c:v>63535.54663614223</c:v>
                </c:pt>
                <c:pt idx="124">
                  <c:v>63906.170658186391</c:v>
                </c:pt>
                <c:pt idx="125">
                  <c:v>64278.956653692476</c:v>
                </c:pt>
                <c:pt idx="126">
                  <c:v>64653.917234172346</c:v>
                </c:pt>
                <c:pt idx="127">
                  <c:v>65031.06508470502</c:v>
                </c:pt>
                <c:pt idx="128">
                  <c:v>65410.412964365802</c:v>
                </c:pt>
                <c:pt idx="129">
                  <c:v>65791.97370665794</c:v>
                </c:pt>
                <c:pt idx="130">
                  <c:v>66175.76021994678</c:v>
                </c:pt>
                <c:pt idx="131">
                  <c:v>66561.785487896472</c:v>
                </c:pt>
                <c:pt idx="132">
                  <c:v>66950.062569909205</c:v>
                </c:pt>
                <c:pt idx="133">
                  <c:v>67340.604601567014</c:v>
                </c:pt>
                <c:pt idx="134">
                  <c:v>67733.424795076149</c:v>
                </c:pt>
                <c:pt idx="135">
                  <c:v>68128.536439714095</c:v>
                </c:pt>
                <c:pt idx="136">
                  <c:v>68525.952902279096</c:v>
                </c:pt>
                <c:pt idx="137">
                  <c:v>68925.687627542386</c:v>
                </c:pt>
                <c:pt idx="138">
                  <c:v>69327.754138703051</c:v>
                </c:pt>
                <c:pt idx="139">
                  <c:v>69732.166037845484</c:v>
                </c:pt>
                <c:pt idx="140">
                  <c:v>70138.937006399588</c:v>
                </c:pt>
                <c:pt idx="141">
                  <c:v>70548.080805603589</c:v>
                </c:pt>
                <c:pt idx="142">
                  <c:v>70959.611276969605</c:v>
                </c:pt>
                <c:pt idx="143">
                  <c:v>71373.542342751927</c:v>
                </c:pt>
                <c:pt idx="144">
                  <c:v>71789.888006417983</c:v>
                </c:pt>
                <c:pt idx="145">
                  <c:v>72208.662353122083</c:v>
                </c:pt>
                <c:pt idx="146">
                  <c:v>72629.879550181955</c:v>
                </c:pt>
                <c:pt idx="147">
                  <c:v>73053.553847558011</c:v>
                </c:pt>
                <c:pt idx="148">
                  <c:v>73479.699578335436</c:v>
                </c:pt>
                <c:pt idx="149">
                  <c:v>73908.331159209061</c:v>
                </c:pt>
                <c:pt idx="150">
                  <c:v>74339.463090971112</c:v>
                </c:pt>
                <c:pt idx="151">
                  <c:v>74773.109959001784</c:v>
                </c:pt>
                <c:pt idx="152">
                  <c:v>75209.286433762623</c:v>
                </c:pt>
                <c:pt idx="153">
                  <c:v>75648.00727129291</c:v>
                </c:pt>
                <c:pt idx="154">
                  <c:v>76089.287313708788</c:v>
                </c:pt>
                <c:pt idx="155">
                  <c:v>76533.14148970542</c:v>
                </c:pt>
                <c:pt idx="156">
                  <c:v>76979.58481506203</c:v>
                </c:pt>
                <c:pt idx="157">
                  <c:v>77428.632393149892</c:v>
                </c:pt>
                <c:pt idx="158">
                  <c:v>77880.299415443267</c:v>
                </c:pt>
                <c:pt idx="159">
                  <c:v>78334.601162033359</c:v>
                </c:pt>
                <c:pt idx="160">
                  <c:v>78791.553002145214</c:v>
                </c:pt>
                <c:pt idx="161">
                  <c:v>79251.170394657733</c:v>
                </c:pt>
                <c:pt idx="162">
                  <c:v>79713.468888626565</c:v>
                </c:pt>
                <c:pt idx="163">
                  <c:v>80178.464123810219</c:v>
                </c:pt>
                <c:pt idx="164">
                  <c:v>80646.171831199114</c:v>
                </c:pt>
                <c:pt idx="165">
                  <c:v>81116.60783354778</c:v>
                </c:pt>
                <c:pt idx="166">
                  <c:v>81589.788045910143</c:v>
                </c:pt>
                <c:pt idx="167">
                  <c:v>82065.728476177959</c:v>
                </c:pt>
                <c:pt idx="168">
                  <c:v>82544.44522562233</c:v>
                </c:pt>
                <c:pt idx="169">
                  <c:v>83025.95448943846</c:v>
                </c:pt>
                <c:pt idx="170">
                  <c:v>83510.272557293516</c:v>
                </c:pt>
                <c:pt idx="171">
                  <c:v>83997.415813877727</c:v>
                </c:pt>
                <c:pt idx="172">
                  <c:v>84487.400739458681</c:v>
                </c:pt>
                <c:pt idx="173">
                  <c:v>84980.243910438861</c:v>
                </c:pt>
                <c:pt idx="174">
                  <c:v>85475.961999916428</c:v>
                </c:pt>
                <c:pt idx="175">
                  <c:v>85974.571778249272</c:v>
                </c:pt>
                <c:pt idx="176">
                  <c:v>86476.090113622398</c:v>
                </c:pt>
                <c:pt idx="177">
                  <c:v>86980.533972618534</c:v>
                </c:pt>
                <c:pt idx="178">
                  <c:v>87487.920420792143</c:v>
                </c:pt>
                <c:pt idx="179">
                  <c:v>87998.26662324676</c:v>
                </c:pt>
                <c:pt idx="180">
                  <c:v>88511.589845215698</c:v>
                </c:pt>
                <c:pt idx="181">
                  <c:v>89027.907452646119</c:v>
                </c:pt>
                <c:pt idx="182">
                  <c:v>89547.236912786553</c:v>
                </c:pt>
                <c:pt idx="183">
                  <c:v>90069.595794777808</c:v>
                </c:pt>
                <c:pt idx="184">
                  <c:v>90595.001770247341</c:v>
                </c:pt>
                <c:pt idx="185">
                  <c:v>91123.472613907114</c:v>
                </c:pt>
                <c:pt idx="186">
                  <c:v>91655.026204154899</c:v>
                </c:pt>
                <c:pt idx="187">
                  <c:v>92189.680523679141</c:v>
                </c:pt>
                <c:pt idx="188">
                  <c:v>92727.453660067273</c:v>
                </c:pt>
                <c:pt idx="189">
                  <c:v>93268.363806417663</c:v>
                </c:pt>
                <c:pt idx="190">
                  <c:v>93812.429261955098</c:v>
                </c:pt>
                <c:pt idx="191">
                  <c:v>94359.668432649836</c:v>
                </c:pt>
                <c:pt idx="192">
                  <c:v>94910.0998318403</c:v>
                </c:pt>
                <c:pt idx="193">
                  <c:v>95463.742080859374</c:v>
                </c:pt>
                <c:pt idx="194">
                  <c:v>96020.613909664389</c:v>
                </c:pt>
                <c:pt idx="195">
                  <c:v>96580.734157470768</c:v>
                </c:pt>
                <c:pt idx="196">
                  <c:v>97144.121773389343</c:v>
                </c:pt>
                <c:pt idx="197">
                  <c:v>97710.795817067454</c:v>
                </c:pt>
                <c:pt idx="198">
                  <c:v>98280.775459333687</c:v>
                </c:pt>
                <c:pt idx="199">
                  <c:v>98854.079982846466</c:v>
                </c:pt>
                <c:pt idx="200">
                  <c:v>99430.728782746402</c:v>
                </c:pt>
                <c:pt idx="201">
                  <c:v>100010.74136731242</c:v>
                </c:pt>
                <c:pt idx="202">
                  <c:v>100594.13735862175</c:v>
                </c:pt>
                <c:pt idx="203">
                  <c:v>101180.93649321371</c:v>
                </c:pt>
                <c:pt idx="204">
                  <c:v>101771.15862275746</c:v>
                </c:pt>
                <c:pt idx="205">
                  <c:v>102364.82371472355</c:v>
                </c:pt>
                <c:pt idx="206">
                  <c:v>102961.95185305944</c:v>
                </c:pt>
                <c:pt idx="207">
                  <c:v>103562.56323886896</c:v>
                </c:pt>
                <c:pt idx="208">
                  <c:v>104166.67819109569</c:v>
                </c:pt>
                <c:pt idx="209">
                  <c:v>104774.31714721041</c:v>
                </c:pt>
                <c:pt idx="210">
                  <c:v>105385.50066390248</c:v>
                </c:pt>
                <c:pt idx="211">
                  <c:v>106000.24941777524</c:v>
                </c:pt>
                <c:pt idx="212">
                  <c:v>106618.58420604559</c:v>
                </c:pt>
                <c:pt idx="213">
                  <c:v>107240.52594724753</c:v>
                </c:pt>
                <c:pt idx="214">
                  <c:v>107866.09568193981</c:v>
                </c:pt>
                <c:pt idx="215">
                  <c:v>108495.3145734178</c:v>
                </c:pt>
                <c:pt idx="216">
                  <c:v>109128.20390842939</c:v>
                </c:pt>
                <c:pt idx="217">
                  <c:v>109764.78509789523</c:v>
                </c:pt>
                <c:pt idx="218">
                  <c:v>110405.07967763295</c:v>
                </c:pt>
                <c:pt idx="219">
                  <c:v>111049.1093090858</c:v>
                </c:pt>
                <c:pt idx="220">
                  <c:v>111696.89578005548</c:v>
                </c:pt>
                <c:pt idx="221">
                  <c:v>112348.46100543914</c:v>
                </c:pt>
                <c:pt idx="222">
                  <c:v>113003.82702797087</c:v>
                </c:pt>
                <c:pt idx="223">
                  <c:v>113663.01601896736</c:v>
                </c:pt>
                <c:pt idx="224">
                  <c:v>114326.050279078</c:v>
                </c:pt>
                <c:pt idx="225">
                  <c:v>114992.9522390393</c:v>
                </c:pt>
                <c:pt idx="226">
                  <c:v>115663.74446043369</c:v>
                </c:pt>
                <c:pt idx="227">
                  <c:v>116338.44963645289</c:v>
                </c:pt>
                <c:pt idx="228">
                  <c:v>117017.09059266553</c:v>
                </c:pt>
                <c:pt idx="229">
                  <c:v>117699.6902877894</c:v>
                </c:pt>
                <c:pt idx="230">
                  <c:v>118386.27181446817</c:v>
                </c:pt>
                <c:pt idx="231">
                  <c:v>119076.85840005257</c:v>
                </c:pt>
                <c:pt idx="232">
                  <c:v>119771.47340738622</c:v>
                </c:pt>
                <c:pt idx="233">
                  <c:v>120470.14033559598</c:v>
                </c:pt>
                <c:pt idx="234">
                  <c:v>121172.88282088695</c:v>
                </c:pt>
                <c:pt idx="235">
                  <c:v>121879.72463734212</c:v>
                </c:pt>
                <c:pt idx="236">
                  <c:v>122590.68969772662</c:v>
                </c:pt>
                <c:pt idx="237">
                  <c:v>123305.80205429668</c:v>
                </c:pt>
                <c:pt idx="238">
                  <c:v>124025.08589961342</c:v>
                </c:pt>
                <c:pt idx="239">
                  <c:v>124748.56556736116</c:v>
                </c:pt>
                <c:pt idx="240">
                  <c:v>125476.26553317076</c:v>
                </c:pt>
                <c:pt idx="241">
                  <c:v>126208.2104154476</c:v>
                </c:pt>
                <c:pt idx="242">
                  <c:v>126944.42497620438</c:v>
                </c:pt>
                <c:pt idx="243">
                  <c:v>127684.9341218989</c:v>
                </c:pt>
                <c:pt idx="244">
                  <c:v>128429.76290427665</c:v>
                </c:pt>
                <c:pt idx="245">
                  <c:v>129178.93652121826</c:v>
                </c:pt>
                <c:pt idx="246">
                  <c:v>129932.48031759204</c:v>
                </c:pt>
                <c:pt idx="247">
                  <c:v>130690.41978611132</c:v>
                </c:pt>
                <c:pt idx="248">
                  <c:v>131452.78056819696</c:v>
                </c:pt>
                <c:pt idx="249">
                  <c:v>132219.58845484478</c:v>
                </c:pt>
                <c:pt idx="250">
                  <c:v>132990.86938749804</c:v>
                </c:pt>
                <c:pt idx="251">
                  <c:v>133766.64945892512</c:v>
                </c:pt>
                <c:pt idx="252">
                  <c:v>134546.95491410219</c:v>
                </c:pt>
                <c:pt idx="253">
                  <c:v>135331.81215110113</c:v>
                </c:pt>
                <c:pt idx="254">
                  <c:v>136121.24772198254</c:v>
                </c:pt>
                <c:pt idx="255">
                  <c:v>136915.2883336941</c:v>
                </c:pt>
                <c:pt idx="256">
                  <c:v>137713.96084897398</c:v>
                </c:pt>
                <c:pt idx="257">
                  <c:v>138517.29228725965</c:v>
                </c:pt>
                <c:pt idx="258">
                  <c:v>139325.30982560199</c:v>
                </c:pt>
                <c:pt idx="259">
                  <c:v>140138.04079958468</c:v>
                </c:pt>
                <c:pt idx="260">
                  <c:v>140955.51270424892</c:v>
                </c:pt>
                <c:pt idx="261">
                  <c:v>141777.75319502372</c:v>
                </c:pt>
                <c:pt idx="262">
                  <c:v>142604.79008866136</c:v>
                </c:pt>
                <c:pt idx="263">
                  <c:v>143436.65136417854</c:v>
                </c:pt>
                <c:pt idx="264">
                  <c:v>144273.36516380293</c:v>
                </c:pt>
                <c:pt idx="265">
                  <c:v>145114.95979392511</c:v>
                </c:pt>
                <c:pt idx="266">
                  <c:v>145961.46372605633</c:v>
                </c:pt>
                <c:pt idx="267">
                  <c:v>146812.90559779166</c:v>
                </c:pt>
                <c:pt idx="268">
                  <c:v>147669.31421377877</c:v>
                </c:pt>
                <c:pt idx="269">
                  <c:v>148530.71854669249</c:v>
                </c:pt>
                <c:pt idx="270">
                  <c:v>149397.14773821484</c:v>
                </c:pt>
                <c:pt idx="271">
                  <c:v>150268.6311000211</c:v>
                </c:pt>
                <c:pt idx="272">
                  <c:v>151145.19811477122</c:v>
                </c:pt>
                <c:pt idx="273">
                  <c:v>152026.8784371074</c:v>
                </c:pt>
                <c:pt idx="274">
                  <c:v>152913.70189465719</c:v>
                </c:pt>
                <c:pt idx="275">
                  <c:v>153805.6984890427</c:v>
                </c:pt>
                <c:pt idx="276">
                  <c:v>154702.89839689544</c:v>
                </c:pt>
                <c:pt idx="277">
                  <c:v>155605.33197087733</c:v>
                </c:pt>
                <c:pt idx="278">
                  <c:v>156513.02974070745</c:v>
                </c:pt>
                <c:pt idx="279">
                  <c:v>157426.02241419491</c:v>
                </c:pt>
                <c:pt idx="280">
                  <c:v>158344.34087827773</c:v>
                </c:pt>
                <c:pt idx="281">
                  <c:v>159268.01620006768</c:v>
                </c:pt>
                <c:pt idx="282">
                  <c:v>160197.0796279014</c:v>
                </c:pt>
                <c:pt idx="283">
                  <c:v>161131.5625923975</c:v>
                </c:pt>
                <c:pt idx="284">
                  <c:v>162071.49670751981</c:v>
                </c:pt>
                <c:pt idx="285">
                  <c:v>163016.913771647</c:v>
                </c:pt>
                <c:pt idx="286">
                  <c:v>163967.84576864829</c:v>
                </c:pt>
                <c:pt idx="287">
                  <c:v>164924.3248689654</c:v>
                </c:pt>
                <c:pt idx="288">
                  <c:v>165886.38343070104</c:v>
                </c:pt>
                <c:pt idx="289">
                  <c:v>166854.05400071346</c:v>
                </c:pt>
                <c:pt idx="290">
                  <c:v>167827.36931571763</c:v>
                </c:pt>
                <c:pt idx="291">
                  <c:v>168806.36230339264</c:v>
                </c:pt>
                <c:pt idx="292">
                  <c:v>169791.06608349577</c:v>
                </c:pt>
                <c:pt idx="293">
                  <c:v>170781.51396898282</c:v>
                </c:pt>
                <c:pt idx="294">
                  <c:v>171777.73946713522</c:v>
                </c:pt>
                <c:pt idx="295">
                  <c:v>172779.77628069351</c:v>
                </c:pt>
                <c:pt idx="296">
                  <c:v>173787.65830899755</c:v>
                </c:pt>
                <c:pt idx="297">
                  <c:v>174801.41964913337</c:v>
                </c:pt>
                <c:pt idx="298">
                  <c:v>175821.09459708666</c:v>
                </c:pt>
                <c:pt idx="299">
                  <c:v>176846.717648903</c:v>
                </c:pt>
                <c:pt idx="300">
                  <c:v>177878.32350185493</c:v>
                </c:pt>
                <c:pt idx="301">
                  <c:v>178915.94705561575</c:v>
                </c:pt>
                <c:pt idx="302">
                  <c:v>179959.62341344016</c:v>
                </c:pt>
                <c:pt idx="303">
                  <c:v>181009.38788335188</c:v>
                </c:pt>
                <c:pt idx="304">
                  <c:v>182065.2759793381</c:v>
                </c:pt>
                <c:pt idx="305">
                  <c:v>183127.32342255089</c:v>
                </c:pt>
                <c:pt idx="306">
                  <c:v>184195.56614251577</c:v>
                </c:pt>
                <c:pt idx="307">
                  <c:v>185270.04027834712</c:v>
                </c:pt>
                <c:pt idx="308">
                  <c:v>186350.78217997082</c:v>
                </c:pt>
                <c:pt idx="309">
                  <c:v>187437.82840935397</c:v>
                </c:pt>
                <c:pt idx="310">
                  <c:v>188531.21574174188</c:v>
                </c:pt>
                <c:pt idx="311">
                  <c:v>189630.98116690203</c:v>
                </c:pt>
                <c:pt idx="312">
                  <c:v>190737.16189037563</c:v>
                </c:pt>
                <c:pt idx="313">
                  <c:v>191849.79533473615</c:v>
                </c:pt>
                <c:pt idx="314">
                  <c:v>192968.91914085543</c:v>
                </c:pt>
                <c:pt idx="315">
                  <c:v>194094.5711691771</c:v>
                </c:pt>
                <c:pt idx="316">
                  <c:v>195226.78950099729</c:v>
                </c:pt>
                <c:pt idx="317">
                  <c:v>196365.61243975311</c:v>
                </c:pt>
                <c:pt idx="318">
                  <c:v>197511.07851231835</c:v>
                </c:pt>
                <c:pt idx="319">
                  <c:v>198663.22647030686</c:v>
                </c:pt>
                <c:pt idx="320">
                  <c:v>199822.09529138365</c:v>
                </c:pt>
                <c:pt idx="321">
                  <c:v>200987.72418058338</c:v>
                </c:pt>
                <c:pt idx="322">
                  <c:v>202160.15257163678</c:v>
                </c:pt>
                <c:pt idx="323">
                  <c:v>203339.42012830466</c:v>
                </c:pt>
                <c:pt idx="324">
                  <c:v>204525.56674571976</c:v>
                </c:pt>
                <c:pt idx="325">
                  <c:v>205718.63255173646</c:v>
                </c:pt>
                <c:pt idx="326">
                  <c:v>206918.65790828827</c:v>
                </c:pt>
                <c:pt idx="327">
                  <c:v>208125.68341275328</c:v>
                </c:pt>
                <c:pt idx="328">
                  <c:v>209339.74989932767</c:v>
                </c:pt>
                <c:pt idx="329">
                  <c:v>210560.89844040707</c:v>
                </c:pt>
                <c:pt idx="330">
                  <c:v>211789.17034797612</c:v>
                </c:pt>
                <c:pt idx="331">
                  <c:v>213024.60717500598</c:v>
                </c:pt>
                <c:pt idx="332">
                  <c:v>214267.25071686017</c:v>
                </c:pt>
                <c:pt idx="333">
                  <c:v>215517.14301270852</c:v>
                </c:pt>
                <c:pt idx="334">
                  <c:v>216774.32634694932</c:v>
                </c:pt>
                <c:pt idx="335">
                  <c:v>218038.84325063985</c:v>
                </c:pt>
                <c:pt idx="336">
                  <c:v>219310.73650293527</c:v>
                </c:pt>
                <c:pt idx="337">
                  <c:v>220590.04913253573</c:v>
                </c:pt>
                <c:pt idx="338">
                  <c:v>221876.82441914218</c:v>
                </c:pt>
                <c:pt idx="339">
                  <c:v>223171.1058949205</c:v>
                </c:pt>
                <c:pt idx="340">
                  <c:v>224472.93734597421</c:v>
                </c:pt>
                <c:pt idx="341">
                  <c:v>225782.36281382572</c:v>
                </c:pt>
                <c:pt idx="342">
                  <c:v>227099.42659690636</c:v>
                </c:pt>
                <c:pt idx="343">
                  <c:v>228424.17325205498</c:v>
                </c:pt>
                <c:pt idx="344">
                  <c:v>229756.64759602532</c:v>
                </c:pt>
                <c:pt idx="345">
                  <c:v>231096.89470700212</c:v>
                </c:pt>
                <c:pt idx="346">
                  <c:v>232444.95992612629</c:v>
                </c:pt>
                <c:pt idx="347">
                  <c:v>233800.8888590287</c:v>
                </c:pt>
                <c:pt idx="348">
                  <c:v>235164.72737737303</c:v>
                </c:pt>
                <c:pt idx="349">
                  <c:v>236536.5216204077</c:v>
                </c:pt>
                <c:pt idx="350">
                  <c:v>237916.31799652675</c:v>
                </c:pt>
                <c:pt idx="351">
                  <c:v>239304.16318483982</c:v>
                </c:pt>
                <c:pt idx="352">
                  <c:v>240700.10413675138</c:v>
                </c:pt>
                <c:pt idx="353">
                  <c:v>242104.1880775491</c:v>
                </c:pt>
                <c:pt idx="354">
                  <c:v>243516.46250800148</c:v>
                </c:pt>
                <c:pt idx="355">
                  <c:v>244936.97520596482</c:v>
                </c:pt>
                <c:pt idx="356">
                  <c:v>246365.77422799962</c:v>
                </c:pt>
                <c:pt idx="357">
                  <c:v>247802.90791099629</c:v>
                </c:pt>
                <c:pt idx="358">
                  <c:v>249248.42487381044</c:v>
                </c:pt>
                <c:pt idx="359">
                  <c:v>250702.37401890766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7-4DB5-BDA0-F90D459E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707993"/>
        <c:axId val="641725565"/>
      </c:lineChart>
      <c:catAx>
        <c:axId val="19737079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41725565"/>
        <c:crosses val="autoZero"/>
        <c:auto val="1"/>
        <c:lblAlgn val="ctr"/>
        <c:lblOffset val="100"/>
        <c:noMultiLvlLbl val="1"/>
      </c:catAx>
      <c:valAx>
        <c:axId val="6417255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3707993"/>
        <c:crosses val="autoZero"/>
        <c:crossBetween val="between"/>
      </c:valAx>
      <c:spPr>
        <a:solidFill>
          <a:schemeClr val="accent1"/>
        </a:solidFill>
      </c:spPr>
    </c:plotArea>
    <c:legend>
      <c:legendPos val="r"/>
      <c:layout>
        <c:manualLayout>
          <c:xMode val="edge"/>
          <c:yMode val="edge"/>
          <c:x val="0.17007900295316652"/>
          <c:y val="0.25508817101284392"/>
        </c:manualLayout>
      </c:layout>
      <c:overlay val="0"/>
      <c:txPr>
        <a:bodyPr/>
        <a:lstStyle/>
        <a:p>
          <a:pPr lvl="0">
            <a:defRPr sz="2400" b="1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2357089294879579E-2"/>
          <c:y val="5.9476890991008752E-2"/>
          <c:w val="0.89582669299204731"/>
          <c:h val="0.88522484689413827"/>
        </c:manualLayout>
      </c:layout>
      <c:lineChart>
        <c:grouping val="standard"/>
        <c:varyColors val="1"/>
        <c:ser>
          <c:idx val="0"/>
          <c:order val="0"/>
          <c:tx>
            <c:v>Real Estate</c:v>
          </c:tx>
          <c:spPr>
            <a:ln w="57150"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'P2 - Payoff'!$I$30:$I$389</c:f>
              <c:numCache>
                <c:formatCode>#,##0.00</c:formatCode>
                <c:ptCount val="360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  <c:pt idx="171">
                  <c:v>14.333333333333334</c:v>
                </c:pt>
                <c:pt idx="172">
                  <c:v>14.416666666666666</c:v>
                </c:pt>
                <c:pt idx="173">
                  <c:v>14.5</c:v>
                </c:pt>
                <c:pt idx="174">
                  <c:v>14.583333333333334</c:v>
                </c:pt>
                <c:pt idx="175">
                  <c:v>14.666666666666666</c:v>
                </c:pt>
                <c:pt idx="176">
                  <c:v>14.75</c:v>
                </c:pt>
                <c:pt idx="177">
                  <c:v>14.833333333333334</c:v>
                </c:pt>
                <c:pt idx="178">
                  <c:v>14.916666666666666</c:v>
                </c:pt>
                <c:pt idx="179">
                  <c:v>15</c:v>
                </c:pt>
                <c:pt idx="180">
                  <c:v>15.083333333333334</c:v>
                </c:pt>
                <c:pt idx="181">
                  <c:v>15.166666666666666</c:v>
                </c:pt>
                <c:pt idx="182">
                  <c:v>15.25</c:v>
                </c:pt>
                <c:pt idx="183">
                  <c:v>15.333333333333334</c:v>
                </c:pt>
                <c:pt idx="184">
                  <c:v>15.416666666666666</c:v>
                </c:pt>
                <c:pt idx="185">
                  <c:v>15.5</c:v>
                </c:pt>
                <c:pt idx="186">
                  <c:v>15.583333333333334</c:v>
                </c:pt>
                <c:pt idx="187">
                  <c:v>15.666666666666666</c:v>
                </c:pt>
                <c:pt idx="188">
                  <c:v>15.75</c:v>
                </c:pt>
                <c:pt idx="189">
                  <c:v>15.833333333333334</c:v>
                </c:pt>
                <c:pt idx="190">
                  <c:v>15.916666666666666</c:v>
                </c:pt>
                <c:pt idx="191">
                  <c:v>16</c:v>
                </c:pt>
                <c:pt idx="192">
                  <c:v>16.083333333333332</c:v>
                </c:pt>
                <c:pt idx="193">
                  <c:v>16.166666666666668</c:v>
                </c:pt>
                <c:pt idx="194">
                  <c:v>16.25</c:v>
                </c:pt>
                <c:pt idx="195">
                  <c:v>16.333333333333332</c:v>
                </c:pt>
                <c:pt idx="196">
                  <c:v>16.416666666666668</c:v>
                </c:pt>
                <c:pt idx="197">
                  <c:v>16.5</c:v>
                </c:pt>
                <c:pt idx="198">
                  <c:v>16.583333333333332</c:v>
                </c:pt>
                <c:pt idx="199">
                  <c:v>16.666666666666668</c:v>
                </c:pt>
                <c:pt idx="200">
                  <c:v>16.75</c:v>
                </c:pt>
                <c:pt idx="201">
                  <c:v>16.833333333333332</c:v>
                </c:pt>
                <c:pt idx="202">
                  <c:v>16.916666666666668</c:v>
                </c:pt>
                <c:pt idx="203">
                  <c:v>17</c:v>
                </c:pt>
                <c:pt idx="204">
                  <c:v>17.083333333333332</c:v>
                </c:pt>
                <c:pt idx="205">
                  <c:v>17.166666666666668</c:v>
                </c:pt>
                <c:pt idx="206">
                  <c:v>17.25</c:v>
                </c:pt>
                <c:pt idx="207">
                  <c:v>17.333333333333332</c:v>
                </c:pt>
                <c:pt idx="208">
                  <c:v>17.416666666666668</c:v>
                </c:pt>
                <c:pt idx="209">
                  <c:v>17.5</c:v>
                </c:pt>
                <c:pt idx="210">
                  <c:v>17.583333333333332</c:v>
                </c:pt>
                <c:pt idx="211">
                  <c:v>17.666666666666668</c:v>
                </c:pt>
                <c:pt idx="212">
                  <c:v>17.75</c:v>
                </c:pt>
                <c:pt idx="213">
                  <c:v>17.833333333333332</c:v>
                </c:pt>
                <c:pt idx="214">
                  <c:v>17.916666666666668</c:v>
                </c:pt>
                <c:pt idx="215">
                  <c:v>18</c:v>
                </c:pt>
                <c:pt idx="216">
                  <c:v>18.083333333333332</c:v>
                </c:pt>
                <c:pt idx="217">
                  <c:v>18.166666666666668</c:v>
                </c:pt>
                <c:pt idx="218">
                  <c:v>18.25</c:v>
                </c:pt>
                <c:pt idx="219">
                  <c:v>18.333333333333332</c:v>
                </c:pt>
                <c:pt idx="220">
                  <c:v>18.416666666666668</c:v>
                </c:pt>
                <c:pt idx="221">
                  <c:v>18.5</c:v>
                </c:pt>
                <c:pt idx="222">
                  <c:v>18.583333333333332</c:v>
                </c:pt>
                <c:pt idx="223">
                  <c:v>18.666666666666668</c:v>
                </c:pt>
                <c:pt idx="224">
                  <c:v>18.75</c:v>
                </c:pt>
                <c:pt idx="225">
                  <c:v>18.833333333333332</c:v>
                </c:pt>
                <c:pt idx="226">
                  <c:v>18.916666666666668</c:v>
                </c:pt>
                <c:pt idx="227">
                  <c:v>19</c:v>
                </c:pt>
                <c:pt idx="228">
                  <c:v>19.083333333333332</c:v>
                </c:pt>
                <c:pt idx="229">
                  <c:v>19.166666666666668</c:v>
                </c:pt>
                <c:pt idx="230">
                  <c:v>19.25</c:v>
                </c:pt>
                <c:pt idx="231">
                  <c:v>19.333333333333332</c:v>
                </c:pt>
                <c:pt idx="232">
                  <c:v>19.416666666666668</c:v>
                </c:pt>
                <c:pt idx="233">
                  <c:v>19.5</c:v>
                </c:pt>
                <c:pt idx="234">
                  <c:v>19.583333333333332</c:v>
                </c:pt>
                <c:pt idx="235">
                  <c:v>19.666666666666668</c:v>
                </c:pt>
                <c:pt idx="236">
                  <c:v>19.75</c:v>
                </c:pt>
                <c:pt idx="237">
                  <c:v>19.833333333333332</c:v>
                </c:pt>
                <c:pt idx="238">
                  <c:v>19.916666666666668</c:v>
                </c:pt>
                <c:pt idx="239">
                  <c:v>20</c:v>
                </c:pt>
                <c:pt idx="240">
                  <c:v>20.083333333333332</c:v>
                </c:pt>
                <c:pt idx="241">
                  <c:v>20.166666666666668</c:v>
                </c:pt>
                <c:pt idx="242">
                  <c:v>20.25</c:v>
                </c:pt>
                <c:pt idx="243">
                  <c:v>20.333333333333332</c:v>
                </c:pt>
                <c:pt idx="244">
                  <c:v>20.416666666666668</c:v>
                </c:pt>
                <c:pt idx="245">
                  <c:v>20.5</c:v>
                </c:pt>
                <c:pt idx="246">
                  <c:v>20.583333333333332</c:v>
                </c:pt>
                <c:pt idx="247">
                  <c:v>20.666666666666668</c:v>
                </c:pt>
                <c:pt idx="248">
                  <c:v>20.75</c:v>
                </c:pt>
                <c:pt idx="249">
                  <c:v>20.833333333333332</c:v>
                </c:pt>
                <c:pt idx="250">
                  <c:v>20.916666666666668</c:v>
                </c:pt>
                <c:pt idx="251">
                  <c:v>21</c:v>
                </c:pt>
                <c:pt idx="252">
                  <c:v>21.083333333333332</c:v>
                </c:pt>
                <c:pt idx="253">
                  <c:v>21.166666666666668</c:v>
                </c:pt>
                <c:pt idx="254">
                  <c:v>21.25</c:v>
                </c:pt>
                <c:pt idx="255">
                  <c:v>21.333333333333332</c:v>
                </c:pt>
                <c:pt idx="256">
                  <c:v>21.416666666666668</c:v>
                </c:pt>
                <c:pt idx="257">
                  <c:v>21.5</c:v>
                </c:pt>
                <c:pt idx="258">
                  <c:v>21.583333333333332</c:v>
                </c:pt>
                <c:pt idx="259">
                  <c:v>21.666666666666668</c:v>
                </c:pt>
                <c:pt idx="260">
                  <c:v>21.75</c:v>
                </c:pt>
                <c:pt idx="261">
                  <c:v>21.833333333333332</c:v>
                </c:pt>
                <c:pt idx="262">
                  <c:v>21.916666666666668</c:v>
                </c:pt>
                <c:pt idx="263">
                  <c:v>22</c:v>
                </c:pt>
                <c:pt idx="264">
                  <c:v>22.083333333333332</c:v>
                </c:pt>
                <c:pt idx="265">
                  <c:v>22.166666666666668</c:v>
                </c:pt>
                <c:pt idx="266">
                  <c:v>22.25</c:v>
                </c:pt>
                <c:pt idx="267">
                  <c:v>22.333333333333332</c:v>
                </c:pt>
                <c:pt idx="268">
                  <c:v>22.416666666666668</c:v>
                </c:pt>
                <c:pt idx="269">
                  <c:v>22.5</c:v>
                </c:pt>
                <c:pt idx="270">
                  <c:v>22.583333333333332</c:v>
                </c:pt>
                <c:pt idx="271">
                  <c:v>22.666666666666668</c:v>
                </c:pt>
                <c:pt idx="272">
                  <c:v>22.75</c:v>
                </c:pt>
                <c:pt idx="273">
                  <c:v>22.833333333333332</c:v>
                </c:pt>
                <c:pt idx="274">
                  <c:v>22.916666666666668</c:v>
                </c:pt>
                <c:pt idx="275">
                  <c:v>23</c:v>
                </c:pt>
                <c:pt idx="276">
                  <c:v>23.083333333333332</c:v>
                </c:pt>
                <c:pt idx="277">
                  <c:v>23.166666666666668</c:v>
                </c:pt>
                <c:pt idx="278">
                  <c:v>23.25</c:v>
                </c:pt>
                <c:pt idx="279">
                  <c:v>23.333333333333332</c:v>
                </c:pt>
                <c:pt idx="280">
                  <c:v>23.416666666666668</c:v>
                </c:pt>
                <c:pt idx="281">
                  <c:v>23.5</c:v>
                </c:pt>
                <c:pt idx="282">
                  <c:v>23.583333333333332</c:v>
                </c:pt>
                <c:pt idx="283">
                  <c:v>23.666666666666668</c:v>
                </c:pt>
                <c:pt idx="284">
                  <c:v>23.75</c:v>
                </c:pt>
                <c:pt idx="285">
                  <c:v>23.833333333333332</c:v>
                </c:pt>
                <c:pt idx="286">
                  <c:v>23.916666666666668</c:v>
                </c:pt>
                <c:pt idx="287">
                  <c:v>24</c:v>
                </c:pt>
                <c:pt idx="288">
                  <c:v>24.083333333333332</c:v>
                </c:pt>
                <c:pt idx="289">
                  <c:v>24.166666666666668</c:v>
                </c:pt>
                <c:pt idx="290">
                  <c:v>24.25</c:v>
                </c:pt>
                <c:pt idx="291">
                  <c:v>24.333333333333332</c:v>
                </c:pt>
                <c:pt idx="292">
                  <c:v>24.416666666666668</c:v>
                </c:pt>
                <c:pt idx="293">
                  <c:v>24.5</c:v>
                </c:pt>
                <c:pt idx="294">
                  <c:v>24.583333333333332</c:v>
                </c:pt>
                <c:pt idx="295">
                  <c:v>24.666666666666668</c:v>
                </c:pt>
                <c:pt idx="296">
                  <c:v>24.75</c:v>
                </c:pt>
                <c:pt idx="297">
                  <c:v>24.833333333333332</c:v>
                </c:pt>
                <c:pt idx="298">
                  <c:v>24.916666666666668</c:v>
                </c:pt>
                <c:pt idx="299">
                  <c:v>25</c:v>
                </c:pt>
                <c:pt idx="300">
                  <c:v>25.083333333333332</c:v>
                </c:pt>
                <c:pt idx="301">
                  <c:v>25.166666666666668</c:v>
                </c:pt>
                <c:pt idx="302">
                  <c:v>25.25</c:v>
                </c:pt>
                <c:pt idx="303">
                  <c:v>25.333333333333332</c:v>
                </c:pt>
                <c:pt idx="304">
                  <c:v>25.416666666666668</c:v>
                </c:pt>
                <c:pt idx="305">
                  <c:v>25.5</c:v>
                </c:pt>
                <c:pt idx="306">
                  <c:v>25.583333333333332</c:v>
                </c:pt>
                <c:pt idx="307">
                  <c:v>25.666666666666668</c:v>
                </c:pt>
                <c:pt idx="308">
                  <c:v>25.75</c:v>
                </c:pt>
                <c:pt idx="309">
                  <c:v>25.833333333333332</c:v>
                </c:pt>
                <c:pt idx="310">
                  <c:v>25.916666666666668</c:v>
                </c:pt>
                <c:pt idx="311">
                  <c:v>26</c:v>
                </c:pt>
                <c:pt idx="312">
                  <c:v>26.083333333333332</c:v>
                </c:pt>
                <c:pt idx="313">
                  <c:v>26.166666666666668</c:v>
                </c:pt>
                <c:pt idx="314">
                  <c:v>26.25</c:v>
                </c:pt>
                <c:pt idx="315">
                  <c:v>26.333333333333332</c:v>
                </c:pt>
                <c:pt idx="316">
                  <c:v>26.416666666666668</c:v>
                </c:pt>
                <c:pt idx="317">
                  <c:v>26.5</c:v>
                </c:pt>
                <c:pt idx="318">
                  <c:v>26.583333333333332</c:v>
                </c:pt>
                <c:pt idx="319">
                  <c:v>26.666666666666668</c:v>
                </c:pt>
                <c:pt idx="320">
                  <c:v>26.75</c:v>
                </c:pt>
                <c:pt idx="321">
                  <c:v>26.833333333333332</c:v>
                </c:pt>
                <c:pt idx="322">
                  <c:v>26.916666666666668</c:v>
                </c:pt>
                <c:pt idx="323">
                  <c:v>27</c:v>
                </c:pt>
                <c:pt idx="324">
                  <c:v>27.083333333333332</c:v>
                </c:pt>
                <c:pt idx="325">
                  <c:v>27.166666666666668</c:v>
                </c:pt>
                <c:pt idx="326">
                  <c:v>27.25</c:v>
                </c:pt>
                <c:pt idx="327">
                  <c:v>27.333333333333332</c:v>
                </c:pt>
                <c:pt idx="328">
                  <c:v>27.416666666666668</c:v>
                </c:pt>
                <c:pt idx="329">
                  <c:v>27.5</c:v>
                </c:pt>
                <c:pt idx="330">
                  <c:v>27.583333333333332</c:v>
                </c:pt>
                <c:pt idx="331">
                  <c:v>27.666666666666668</c:v>
                </c:pt>
                <c:pt idx="332">
                  <c:v>27.75</c:v>
                </c:pt>
                <c:pt idx="333">
                  <c:v>27.833333333333332</c:v>
                </c:pt>
                <c:pt idx="334">
                  <c:v>27.916666666666668</c:v>
                </c:pt>
                <c:pt idx="335">
                  <c:v>28</c:v>
                </c:pt>
                <c:pt idx="336">
                  <c:v>28.083333333333332</c:v>
                </c:pt>
                <c:pt idx="337">
                  <c:v>28.166666666666668</c:v>
                </c:pt>
                <c:pt idx="338">
                  <c:v>28.25</c:v>
                </c:pt>
                <c:pt idx="339">
                  <c:v>28.333333333333332</c:v>
                </c:pt>
                <c:pt idx="340">
                  <c:v>28.416666666666668</c:v>
                </c:pt>
                <c:pt idx="341">
                  <c:v>28.5</c:v>
                </c:pt>
                <c:pt idx="342">
                  <c:v>28.583333333333332</c:v>
                </c:pt>
                <c:pt idx="343">
                  <c:v>28.666666666666668</c:v>
                </c:pt>
                <c:pt idx="344">
                  <c:v>28.75</c:v>
                </c:pt>
                <c:pt idx="345">
                  <c:v>28.833333333333332</c:v>
                </c:pt>
                <c:pt idx="346">
                  <c:v>28.916666666666668</c:v>
                </c:pt>
                <c:pt idx="347">
                  <c:v>29</c:v>
                </c:pt>
                <c:pt idx="348">
                  <c:v>29.083333333333332</c:v>
                </c:pt>
                <c:pt idx="349">
                  <c:v>29.166666666666668</c:v>
                </c:pt>
                <c:pt idx="350">
                  <c:v>29.25</c:v>
                </c:pt>
                <c:pt idx="351">
                  <c:v>29.333333333333332</c:v>
                </c:pt>
                <c:pt idx="352">
                  <c:v>29.416666666666668</c:v>
                </c:pt>
                <c:pt idx="353">
                  <c:v>29.5</c:v>
                </c:pt>
                <c:pt idx="354">
                  <c:v>29.583333333333332</c:v>
                </c:pt>
                <c:pt idx="355">
                  <c:v>29.666666666666668</c:v>
                </c:pt>
                <c:pt idx="356">
                  <c:v>29.75</c:v>
                </c:pt>
                <c:pt idx="357">
                  <c:v>29.833333333333332</c:v>
                </c:pt>
                <c:pt idx="358">
                  <c:v>29.916666666666668</c:v>
                </c:pt>
                <c:pt idx="359">
                  <c:v>30</c:v>
                </c:pt>
              </c:numCache>
            </c:numRef>
          </c:cat>
          <c:val>
            <c:numRef>
              <c:f>'P2 - Payoff'!$M$30:$M$389</c:f>
              <c:numCache>
                <c:formatCode>#,##0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F-416A-B3C5-B52E61A82FD0}"/>
            </c:ext>
          </c:extLst>
        </c:ser>
        <c:ser>
          <c:idx val="1"/>
          <c:order val="1"/>
          <c:tx>
            <c:v>Other Investment</c:v>
          </c:tx>
          <c:spPr>
            <a:ln w="57150"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'P2 - Payoff'!$I$30:$I$389</c:f>
              <c:numCache>
                <c:formatCode>#,##0.00</c:formatCode>
                <c:ptCount val="360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  <c:pt idx="171">
                  <c:v>14.333333333333334</c:v>
                </c:pt>
                <c:pt idx="172">
                  <c:v>14.416666666666666</c:v>
                </c:pt>
                <c:pt idx="173">
                  <c:v>14.5</c:v>
                </c:pt>
                <c:pt idx="174">
                  <c:v>14.583333333333334</c:v>
                </c:pt>
                <c:pt idx="175">
                  <c:v>14.666666666666666</c:v>
                </c:pt>
                <c:pt idx="176">
                  <c:v>14.75</c:v>
                </c:pt>
                <c:pt idx="177">
                  <c:v>14.833333333333334</c:v>
                </c:pt>
                <c:pt idx="178">
                  <c:v>14.916666666666666</c:v>
                </c:pt>
                <c:pt idx="179">
                  <c:v>15</c:v>
                </c:pt>
                <c:pt idx="180">
                  <c:v>15.083333333333334</c:v>
                </c:pt>
                <c:pt idx="181">
                  <c:v>15.166666666666666</c:v>
                </c:pt>
                <c:pt idx="182">
                  <c:v>15.25</c:v>
                </c:pt>
                <c:pt idx="183">
                  <c:v>15.333333333333334</c:v>
                </c:pt>
                <c:pt idx="184">
                  <c:v>15.416666666666666</c:v>
                </c:pt>
                <c:pt idx="185">
                  <c:v>15.5</c:v>
                </c:pt>
                <c:pt idx="186">
                  <c:v>15.583333333333334</c:v>
                </c:pt>
                <c:pt idx="187">
                  <c:v>15.666666666666666</c:v>
                </c:pt>
                <c:pt idx="188">
                  <c:v>15.75</c:v>
                </c:pt>
                <c:pt idx="189">
                  <c:v>15.833333333333334</c:v>
                </c:pt>
                <c:pt idx="190">
                  <c:v>15.916666666666666</c:v>
                </c:pt>
                <c:pt idx="191">
                  <c:v>16</c:v>
                </c:pt>
                <c:pt idx="192">
                  <c:v>16.083333333333332</c:v>
                </c:pt>
                <c:pt idx="193">
                  <c:v>16.166666666666668</c:v>
                </c:pt>
                <c:pt idx="194">
                  <c:v>16.25</c:v>
                </c:pt>
                <c:pt idx="195">
                  <c:v>16.333333333333332</c:v>
                </c:pt>
                <c:pt idx="196">
                  <c:v>16.416666666666668</c:v>
                </c:pt>
                <c:pt idx="197">
                  <c:v>16.5</c:v>
                </c:pt>
                <c:pt idx="198">
                  <c:v>16.583333333333332</c:v>
                </c:pt>
                <c:pt idx="199">
                  <c:v>16.666666666666668</c:v>
                </c:pt>
                <c:pt idx="200">
                  <c:v>16.75</c:v>
                </c:pt>
                <c:pt idx="201">
                  <c:v>16.833333333333332</c:v>
                </c:pt>
                <c:pt idx="202">
                  <c:v>16.916666666666668</c:v>
                </c:pt>
                <c:pt idx="203">
                  <c:v>17</c:v>
                </c:pt>
                <c:pt idx="204">
                  <c:v>17.083333333333332</c:v>
                </c:pt>
                <c:pt idx="205">
                  <c:v>17.166666666666668</c:v>
                </c:pt>
                <c:pt idx="206">
                  <c:v>17.25</c:v>
                </c:pt>
                <c:pt idx="207">
                  <c:v>17.333333333333332</c:v>
                </c:pt>
                <c:pt idx="208">
                  <c:v>17.416666666666668</c:v>
                </c:pt>
                <c:pt idx="209">
                  <c:v>17.5</c:v>
                </c:pt>
                <c:pt idx="210">
                  <c:v>17.583333333333332</c:v>
                </c:pt>
                <c:pt idx="211">
                  <c:v>17.666666666666668</c:v>
                </c:pt>
                <c:pt idx="212">
                  <c:v>17.75</c:v>
                </c:pt>
                <c:pt idx="213">
                  <c:v>17.833333333333332</c:v>
                </c:pt>
                <c:pt idx="214">
                  <c:v>17.916666666666668</c:v>
                </c:pt>
                <c:pt idx="215">
                  <c:v>18</c:v>
                </c:pt>
                <c:pt idx="216">
                  <c:v>18.083333333333332</c:v>
                </c:pt>
                <c:pt idx="217">
                  <c:v>18.166666666666668</c:v>
                </c:pt>
                <c:pt idx="218">
                  <c:v>18.25</c:v>
                </c:pt>
                <c:pt idx="219">
                  <c:v>18.333333333333332</c:v>
                </c:pt>
                <c:pt idx="220">
                  <c:v>18.416666666666668</c:v>
                </c:pt>
                <c:pt idx="221">
                  <c:v>18.5</c:v>
                </c:pt>
                <c:pt idx="222">
                  <c:v>18.583333333333332</c:v>
                </c:pt>
                <c:pt idx="223">
                  <c:v>18.666666666666668</c:v>
                </c:pt>
                <c:pt idx="224">
                  <c:v>18.75</c:v>
                </c:pt>
                <c:pt idx="225">
                  <c:v>18.833333333333332</c:v>
                </c:pt>
                <c:pt idx="226">
                  <c:v>18.916666666666668</c:v>
                </c:pt>
                <c:pt idx="227">
                  <c:v>19</c:v>
                </c:pt>
                <c:pt idx="228">
                  <c:v>19.083333333333332</c:v>
                </c:pt>
                <c:pt idx="229">
                  <c:v>19.166666666666668</c:v>
                </c:pt>
                <c:pt idx="230">
                  <c:v>19.25</c:v>
                </c:pt>
                <c:pt idx="231">
                  <c:v>19.333333333333332</c:v>
                </c:pt>
                <c:pt idx="232">
                  <c:v>19.416666666666668</c:v>
                </c:pt>
                <c:pt idx="233">
                  <c:v>19.5</c:v>
                </c:pt>
                <c:pt idx="234">
                  <c:v>19.583333333333332</c:v>
                </c:pt>
                <c:pt idx="235">
                  <c:v>19.666666666666668</c:v>
                </c:pt>
                <c:pt idx="236">
                  <c:v>19.75</c:v>
                </c:pt>
                <c:pt idx="237">
                  <c:v>19.833333333333332</c:v>
                </c:pt>
                <c:pt idx="238">
                  <c:v>19.916666666666668</c:v>
                </c:pt>
                <c:pt idx="239">
                  <c:v>20</c:v>
                </c:pt>
                <c:pt idx="240">
                  <c:v>20.083333333333332</c:v>
                </c:pt>
                <c:pt idx="241">
                  <c:v>20.166666666666668</c:v>
                </c:pt>
                <c:pt idx="242">
                  <c:v>20.25</c:v>
                </c:pt>
                <c:pt idx="243">
                  <c:v>20.333333333333332</c:v>
                </c:pt>
                <c:pt idx="244">
                  <c:v>20.416666666666668</c:v>
                </c:pt>
                <c:pt idx="245">
                  <c:v>20.5</c:v>
                </c:pt>
                <c:pt idx="246">
                  <c:v>20.583333333333332</c:v>
                </c:pt>
                <c:pt idx="247">
                  <c:v>20.666666666666668</c:v>
                </c:pt>
                <c:pt idx="248">
                  <c:v>20.75</c:v>
                </c:pt>
                <c:pt idx="249">
                  <c:v>20.833333333333332</c:v>
                </c:pt>
                <c:pt idx="250">
                  <c:v>20.916666666666668</c:v>
                </c:pt>
                <c:pt idx="251">
                  <c:v>21</c:v>
                </c:pt>
                <c:pt idx="252">
                  <c:v>21.083333333333332</c:v>
                </c:pt>
                <c:pt idx="253">
                  <c:v>21.166666666666668</c:v>
                </c:pt>
                <c:pt idx="254">
                  <c:v>21.25</c:v>
                </c:pt>
                <c:pt idx="255">
                  <c:v>21.333333333333332</c:v>
                </c:pt>
                <c:pt idx="256">
                  <c:v>21.416666666666668</c:v>
                </c:pt>
                <c:pt idx="257">
                  <c:v>21.5</c:v>
                </c:pt>
                <c:pt idx="258">
                  <c:v>21.583333333333332</c:v>
                </c:pt>
                <c:pt idx="259">
                  <c:v>21.666666666666668</c:v>
                </c:pt>
                <c:pt idx="260">
                  <c:v>21.75</c:v>
                </c:pt>
                <c:pt idx="261">
                  <c:v>21.833333333333332</c:v>
                </c:pt>
                <c:pt idx="262">
                  <c:v>21.916666666666668</c:v>
                </c:pt>
                <c:pt idx="263">
                  <c:v>22</c:v>
                </c:pt>
                <c:pt idx="264">
                  <c:v>22.083333333333332</c:v>
                </c:pt>
                <c:pt idx="265">
                  <c:v>22.166666666666668</c:v>
                </c:pt>
                <c:pt idx="266">
                  <c:v>22.25</c:v>
                </c:pt>
                <c:pt idx="267">
                  <c:v>22.333333333333332</c:v>
                </c:pt>
                <c:pt idx="268">
                  <c:v>22.416666666666668</c:v>
                </c:pt>
                <c:pt idx="269">
                  <c:v>22.5</c:v>
                </c:pt>
                <c:pt idx="270">
                  <c:v>22.583333333333332</c:v>
                </c:pt>
                <c:pt idx="271">
                  <c:v>22.666666666666668</c:v>
                </c:pt>
                <c:pt idx="272">
                  <c:v>22.75</c:v>
                </c:pt>
                <c:pt idx="273">
                  <c:v>22.833333333333332</c:v>
                </c:pt>
                <c:pt idx="274">
                  <c:v>22.916666666666668</c:v>
                </c:pt>
                <c:pt idx="275">
                  <c:v>23</c:v>
                </c:pt>
                <c:pt idx="276">
                  <c:v>23.083333333333332</c:v>
                </c:pt>
                <c:pt idx="277">
                  <c:v>23.166666666666668</c:v>
                </c:pt>
                <c:pt idx="278">
                  <c:v>23.25</c:v>
                </c:pt>
                <c:pt idx="279">
                  <c:v>23.333333333333332</c:v>
                </c:pt>
                <c:pt idx="280">
                  <c:v>23.416666666666668</c:v>
                </c:pt>
                <c:pt idx="281">
                  <c:v>23.5</c:v>
                </c:pt>
                <c:pt idx="282">
                  <c:v>23.583333333333332</c:v>
                </c:pt>
                <c:pt idx="283">
                  <c:v>23.666666666666668</c:v>
                </c:pt>
                <c:pt idx="284">
                  <c:v>23.75</c:v>
                </c:pt>
                <c:pt idx="285">
                  <c:v>23.833333333333332</c:v>
                </c:pt>
                <c:pt idx="286">
                  <c:v>23.916666666666668</c:v>
                </c:pt>
                <c:pt idx="287">
                  <c:v>24</c:v>
                </c:pt>
                <c:pt idx="288">
                  <c:v>24.083333333333332</c:v>
                </c:pt>
                <c:pt idx="289">
                  <c:v>24.166666666666668</c:v>
                </c:pt>
                <c:pt idx="290">
                  <c:v>24.25</c:v>
                </c:pt>
                <c:pt idx="291">
                  <c:v>24.333333333333332</c:v>
                </c:pt>
                <c:pt idx="292">
                  <c:v>24.416666666666668</c:v>
                </c:pt>
                <c:pt idx="293">
                  <c:v>24.5</c:v>
                </c:pt>
                <c:pt idx="294">
                  <c:v>24.583333333333332</c:v>
                </c:pt>
                <c:pt idx="295">
                  <c:v>24.666666666666668</c:v>
                </c:pt>
                <c:pt idx="296">
                  <c:v>24.75</c:v>
                </c:pt>
                <c:pt idx="297">
                  <c:v>24.833333333333332</c:v>
                </c:pt>
                <c:pt idx="298">
                  <c:v>24.916666666666668</c:v>
                </c:pt>
                <c:pt idx="299">
                  <c:v>25</c:v>
                </c:pt>
                <c:pt idx="300">
                  <c:v>25.083333333333332</c:v>
                </c:pt>
                <c:pt idx="301">
                  <c:v>25.166666666666668</c:v>
                </c:pt>
                <c:pt idx="302">
                  <c:v>25.25</c:v>
                </c:pt>
                <c:pt idx="303">
                  <c:v>25.333333333333332</c:v>
                </c:pt>
                <c:pt idx="304">
                  <c:v>25.416666666666668</c:v>
                </c:pt>
                <c:pt idx="305">
                  <c:v>25.5</c:v>
                </c:pt>
                <c:pt idx="306">
                  <c:v>25.583333333333332</c:v>
                </c:pt>
                <c:pt idx="307">
                  <c:v>25.666666666666668</c:v>
                </c:pt>
                <c:pt idx="308">
                  <c:v>25.75</c:v>
                </c:pt>
                <c:pt idx="309">
                  <c:v>25.833333333333332</c:v>
                </c:pt>
                <c:pt idx="310">
                  <c:v>25.916666666666668</c:v>
                </c:pt>
                <c:pt idx="311">
                  <c:v>26</c:v>
                </c:pt>
                <c:pt idx="312">
                  <c:v>26.083333333333332</c:v>
                </c:pt>
                <c:pt idx="313">
                  <c:v>26.166666666666668</c:v>
                </c:pt>
                <c:pt idx="314">
                  <c:v>26.25</c:v>
                </c:pt>
                <c:pt idx="315">
                  <c:v>26.333333333333332</c:v>
                </c:pt>
                <c:pt idx="316">
                  <c:v>26.416666666666668</c:v>
                </c:pt>
                <c:pt idx="317">
                  <c:v>26.5</c:v>
                </c:pt>
                <c:pt idx="318">
                  <c:v>26.583333333333332</c:v>
                </c:pt>
                <c:pt idx="319">
                  <c:v>26.666666666666668</c:v>
                </c:pt>
                <c:pt idx="320">
                  <c:v>26.75</c:v>
                </c:pt>
                <c:pt idx="321">
                  <c:v>26.833333333333332</c:v>
                </c:pt>
                <c:pt idx="322">
                  <c:v>26.916666666666668</c:v>
                </c:pt>
                <c:pt idx="323">
                  <c:v>27</c:v>
                </c:pt>
                <c:pt idx="324">
                  <c:v>27.083333333333332</c:v>
                </c:pt>
                <c:pt idx="325">
                  <c:v>27.166666666666668</c:v>
                </c:pt>
                <c:pt idx="326">
                  <c:v>27.25</c:v>
                </c:pt>
                <c:pt idx="327">
                  <c:v>27.333333333333332</c:v>
                </c:pt>
                <c:pt idx="328">
                  <c:v>27.416666666666668</c:v>
                </c:pt>
                <c:pt idx="329">
                  <c:v>27.5</c:v>
                </c:pt>
                <c:pt idx="330">
                  <c:v>27.583333333333332</c:v>
                </c:pt>
                <c:pt idx="331">
                  <c:v>27.666666666666668</c:v>
                </c:pt>
                <c:pt idx="332">
                  <c:v>27.75</c:v>
                </c:pt>
                <c:pt idx="333">
                  <c:v>27.833333333333332</c:v>
                </c:pt>
                <c:pt idx="334">
                  <c:v>27.916666666666668</c:v>
                </c:pt>
                <c:pt idx="335">
                  <c:v>28</c:v>
                </c:pt>
                <c:pt idx="336">
                  <c:v>28.083333333333332</c:v>
                </c:pt>
                <c:pt idx="337">
                  <c:v>28.166666666666668</c:v>
                </c:pt>
                <c:pt idx="338">
                  <c:v>28.25</c:v>
                </c:pt>
                <c:pt idx="339">
                  <c:v>28.333333333333332</c:v>
                </c:pt>
                <c:pt idx="340">
                  <c:v>28.416666666666668</c:v>
                </c:pt>
                <c:pt idx="341">
                  <c:v>28.5</c:v>
                </c:pt>
                <c:pt idx="342">
                  <c:v>28.583333333333332</c:v>
                </c:pt>
                <c:pt idx="343">
                  <c:v>28.666666666666668</c:v>
                </c:pt>
                <c:pt idx="344">
                  <c:v>28.75</c:v>
                </c:pt>
                <c:pt idx="345">
                  <c:v>28.833333333333332</c:v>
                </c:pt>
                <c:pt idx="346">
                  <c:v>28.916666666666668</c:v>
                </c:pt>
                <c:pt idx="347">
                  <c:v>29</c:v>
                </c:pt>
                <c:pt idx="348">
                  <c:v>29.083333333333332</c:v>
                </c:pt>
                <c:pt idx="349">
                  <c:v>29.166666666666668</c:v>
                </c:pt>
                <c:pt idx="350">
                  <c:v>29.25</c:v>
                </c:pt>
                <c:pt idx="351">
                  <c:v>29.333333333333332</c:v>
                </c:pt>
                <c:pt idx="352">
                  <c:v>29.416666666666668</c:v>
                </c:pt>
                <c:pt idx="353">
                  <c:v>29.5</c:v>
                </c:pt>
                <c:pt idx="354">
                  <c:v>29.583333333333332</c:v>
                </c:pt>
                <c:pt idx="355">
                  <c:v>29.666666666666668</c:v>
                </c:pt>
                <c:pt idx="356">
                  <c:v>29.75</c:v>
                </c:pt>
                <c:pt idx="357">
                  <c:v>29.833333333333332</c:v>
                </c:pt>
                <c:pt idx="358">
                  <c:v>29.916666666666668</c:v>
                </c:pt>
                <c:pt idx="359">
                  <c:v>30</c:v>
                </c:pt>
              </c:numCache>
            </c:numRef>
          </c:cat>
          <c:val>
            <c:numRef>
              <c:f>'P2 - Payoff'!$P$30:$P$389</c:f>
              <c:numCache>
                <c:formatCode>#,##0</c:formatCode>
                <c:ptCount val="360"/>
                <c:pt idx="0">
                  <c:v>31063.031999999999</c:v>
                </c:pt>
                <c:pt idx="1">
                  <c:v>31239.055848</c:v>
                </c:pt>
                <c:pt idx="2">
                  <c:v>31416.077164472001</c:v>
                </c:pt>
                <c:pt idx="3">
                  <c:v>31594.10160173734</c:v>
                </c:pt>
                <c:pt idx="4">
                  <c:v>31773.134844147186</c:v>
                </c:pt>
                <c:pt idx="5">
                  <c:v>31953.182608264018</c:v>
                </c:pt>
                <c:pt idx="6">
                  <c:v>32134.250643044183</c:v>
                </c:pt>
                <c:pt idx="7">
                  <c:v>32316.344730021432</c:v>
                </c:pt>
                <c:pt idx="8">
                  <c:v>32499.470683491552</c:v>
                </c:pt>
                <c:pt idx="9">
                  <c:v>32683.634350698005</c:v>
                </c:pt>
                <c:pt idx="10">
                  <c:v>32868.84161201863</c:v>
                </c:pt>
                <c:pt idx="11">
                  <c:v>33055.098381153402</c:v>
                </c:pt>
                <c:pt idx="12">
                  <c:v>33242.410605313271</c:v>
                </c:pt>
                <c:pt idx="13">
                  <c:v>33430.784265410046</c:v>
                </c:pt>
                <c:pt idx="14">
                  <c:v>33620.22537624737</c:v>
                </c:pt>
                <c:pt idx="15">
                  <c:v>33810.739986712775</c:v>
                </c:pt>
                <c:pt idx="16">
                  <c:v>34002.334179970814</c:v>
                </c:pt>
                <c:pt idx="17">
                  <c:v>34195.014073657316</c:v>
                </c:pt>
                <c:pt idx="18">
                  <c:v>34388.785820074707</c:v>
                </c:pt>
                <c:pt idx="19">
                  <c:v>34583.655606388464</c:v>
                </c:pt>
                <c:pt idx="20">
                  <c:v>34779.629654824668</c:v>
                </c:pt>
                <c:pt idx="21">
                  <c:v>34976.714222868672</c:v>
                </c:pt>
                <c:pt idx="22">
                  <c:v>35174.915603464928</c:v>
                </c:pt>
                <c:pt idx="23">
                  <c:v>35374.240125217897</c:v>
                </c:pt>
                <c:pt idx="24">
                  <c:v>35574.694152594129</c:v>
                </c:pt>
                <c:pt idx="25">
                  <c:v>35776.284086125495</c:v>
                </c:pt>
                <c:pt idx="26">
                  <c:v>35979.01636261354</c:v>
                </c:pt>
                <c:pt idx="27">
                  <c:v>36182.89745533502</c:v>
                </c:pt>
                <c:pt idx="28">
                  <c:v>36387.933874248585</c:v>
                </c:pt>
                <c:pt idx="29">
                  <c:v>36594.13216620266</c:v>
                </c:pt>
                <c:pt idx="30">
                  <c:v>36801.498915144475</c:v>
                </c:pt>
                <c:pt idx="31">
                  <c:v>37010.040742330297</c:v>
                </c:pt>
                <c:pt idx="32">
                  <c:v>37219.764306536832</c:v>
                </c:pt>
                <c:pt idx="33">
                  <c:v>37430.676304273875</c:v>
                </c:pt>
                <c:pt idx="34">
                  <c:v>37642.783469998096</c:v>
                </c:pt>
                <c:pt idx="35">
                  <c:v>37856.092576328083</c:v>
                </c:pt>
                <c:pt idx="36">
                  <c:v>38070.610434260612</c:v>
                </c:pt>
                <c:pt idx="37">
                  <c:v>38286.34389338809</c:v>
                </c:pt>
                <c:pt idx="38">
                  <c:v>38503.299842117289</c:v>
                </c:pt>
                <c:pt idx="39">
                  <c:v>38721.485207889287</c:v>
                </c:pt>
                <c:pt idx="40">
                  <c:v>38940.906957400657</c:v>
                </c:pt>
                <c:pt idx="41">
                  <c:v>39161.572096825927</c:v>
                </c:pt>
                <c:pt idx="42">
                  <c:v>39383.487672041272</c:v>
                </c:pt>
                <c:pt idx="43">
                  <c:v>39606.660768849506</c:v>
                </c:pt>
                <c:pt idx="44">
                  <c:v>39831.098513206322</c:v>
                </c:pt>
                <c:pt idx="45">
                  <c:v>40056.808071447827</c:v>
                </c:pt>
                <c:pt idx="46">
                  <c:v>40283.796650519362</c:v>
                </c:pt>
                <c:pt idx="47">
                  <c:v>40512.071498205638</c:v>
                </c:pt>
                <c:pt idx="48">
                  <c:v>40741.639903362135</c:v>
                </c:pt>
                <c:pt idx="49">
                  <c:v>40972.509196147854</c:v>
                </c:pt>
                <c:pt idx="50">
                  <c:v>41204.686748259359</c:v>
                </c:pt>
                <c:pt idx="51">
                  <c:v>41438.179973166159</c:v>
                </c:pt>
                <c:pt idx="52">
                  <c:v>41672.996326347435</c:v>
                </c:pt>
                <c:pt idx="53">
                  <c:v>41909.143305530073</c:v>
                </c:pt>
                <c:pt idx="54">
                  <c:v>42146.628450928074</c:v>
                </c:pt>
                <c:pt idx="55">
                  <c:v>42385.45934548333</c:v>
                </c:pt>
                <c:pt idx="56">
                  <c:v>42625.643615107736</c:v>
                </c:pt>
                <c:pt idx="57">
                  <c:v>42867.188928926676</c:v>
                </c:pt>
                <c:pt idx="58">
                  <c:v>43110.10299952393</c:v>
                </c:pt>
                <c:pt idx="59">
                  <c:v>43354.393583187899</c:v>
                </c:pt>
                <c:pt idx="60">
                  <c:v>43600.068480159294</c:v>
                </c:pt>
                <c:pt idx="61">
                  <c:v>43847.135534880195</c:v>
                </c:pt>
                <c:pt idx="62">
                  <c:v>44095.602636244519</c:v>
                </c:pt>
                <c:pt idx="63">
                  <c:v>44345.477717849906</c:v>
                </c:pt>
                <c:pt idx="64">
                  <c:v>44596.768758251055</c:v>
                </c:pt>
                <c:pt idx="65">
                  <c:v>44849.483781214476</c:v>
                </c:pt>
                <c:pt idx="66">
                  <c:v>45103.63085597469</c:v>
                </c:pt>
                <c:pt idx="67">
                  <c:v>45359.218097491881</c:v>
                </c:pt>
                <c:pt idx="68">
                  <c:v>45616.253666711003</c:v>
                </c:pt>
                <c:pt idx="69">
                  <c:v>45874.745770822366</c:v>
                </c:pt>
                <c:pt idx="70">
                  <c:v>46134.702663523691</c:v>
                </c:pt>
                <c:pt idx="71">
                  <c:v>46396.132645283658</c:v>
                </c:pt>
                <c:pt idx="72">
                  <c:v>46659.044063606932</c:v>
                </c:pt>
                <c:pt idx="73">
                  <c:v>46923.445313300705</c:v>
                </c:pt>
                <c:pt idx="74">
                  <c:v>47189.344836742741</c:v>
                </c:pt>
                <c:pt idx="75">
                  <c:v>47456.751124150949</c:v>
                </c:pt>
                <c:pt idx="76">
                  <c:v>47725.672713854474</c:v>
                </c:pt>
                <c:pt idx="77">
                  <c:v>47996.118192566319</c:v>
                </c:pt>
                <c:pt idx="78">
                  <c:v>48268.096195657527</c:v>
                </c:pt>
                <c:pt idx="79">
                  <c:v>48541.615407432917</c:v>
                </c:pt>
                <c:pt idx="80">
                  <c:v>48816.684561408372</c:v>
                </c:pt>
                <c:pt idx="81">
                  <c:v>49093.312440589689</c:v>
                </c:pt>
                <c:pt idx="82">
                  <c:v>49371.507877753029</c:v>
                </c:pt>
                <c:pt idx="83">
                  <c:v>49651.279755726966</c:v>
                </c:pt>
                <c:pt idx="84">
                  <c:v>49932.637007676087</c:v>
                </c:pt>
                <c:pt idx="85">
                  <c:v>50215.588617386253</c:v>
                </c:pt>
                <c:pt idx="86">
                  <c:v>50500.14361955144</c:v>
                </c:pt>
                <c:pt idx="87">
                  <c:v>50786.31110006223</c:v>
                </c:pt>
                <c:pt idx="88">
                  <c:v>51074.100196295913</c:v>
                </c:pt>
                <c:pt idx="89">
                  <c:v>51363.520097408255</c:v>
                </c:pt>
                <c:pt idx="90">
                  <c:v>51654.580044626899</c:v>
                </c:pt>
                <c:pt idx="91">
                  <c:v>51947.289331546453</c:v>
                </c:pt>
                <c:pt idx="92">
                  <c:v>52241.657304425215</c:v>
                </c:pt>
                <c:pt idx="93">
                  <c:v>52537.693362483624</c:v>
                </c:pt>
                <c:pt idx="94">
                  <c:v>52835.406958204367</c:v>
                </c:pt>
                <c:pt idx="95">
                  <c:v>53134.807597634193</c:v>
                </c:pt>
                <c:pt idx="96">
                  <c:v>53435.904840687457</c:v>
                </c:pt>
                <c:pt idx="97">
                  <c:v>53738.708301451356</c:v>
                </c:pt>
                <c:pt idx="98">
                  <c:v>54043.22764849291</c:v>
                </c:pt>
                <c:pt idx="99">
                  <c:v>54349.472605167706</c:v>
                </c:pt>
                <c:pt idx="100">
                  <c:v>54657.452949930324</c:v>
                </c:pt>
                <c:pt idx="101">
                  <c:v>54967.1785166466</c:v>
                </c:pt>
                <c:pt idx="102">
                  <c:v>55278.659194907596</c:v>
                </c:pt>
                <c:pt idx="103">
                  <c:v>55591.904930345409</c:v>
                </c:pt>
                <c:pt idx="104">
                  <c:v>55906.925724950699</c:v>
                </c:pt>
                <c:pt idx="105">
                  <c:v>56223.731637392084</c:v>
                </c:pt>
                <c:pt idx="106">
                  <c:v>56542.332783337304</c:v>
                </c:pt>
                <c:pt idx="107">
                  <c:v>56862.739335776212</c:v>
                </c:pt>
                <c:pt idx="108">
                  <c:v>57184.961525345614</c:v>
                </c:pt>
                <c:pt idx="109">
                  <c:v>57509.009640655902</c:v>
                </c:pt>
                <c:pt idx="110">
                  <c:v>57834.894028619616</c:v>
                </c:pt>
                <c:pt idx="111">
                  <c:v>58162.625094781797</c:v>
                </c:pt>
                <c:pt idx="112">
                  <c:v>58492.213303652228</c:v>
                </c:pt>
                <c:pt idx="113">
                  <c:v>58823.669179039593</c:v>
                </c:pt>
                <c:pt idx="114">
                  <c:v>59157.003304387486</c:v>
                </c:pt>
                <c:pt idx="115">
                  <c:v>59492.226323112351</c:v>
                </c:pt>
                <c:pt idx="116">
                  <c:v>59829.348938943323</c:v>
                </c:pt>
                <c:pt idx="117">
                  <c:v>60168.381916263999</c:v>
                </c:pt>
                <c:pt idx="118">
                  <c:v>60509.33608045616</c:v>
                </c:pt>
                <c:pt idx="119">
                  <c:v>60852.222318245411</c:v>
                </c:pt>
                <c:pt idx="120">
                  <c:v>61197.051578048799</c:v>
                </c:pt>
                <c:pt idx="121">
                  <c:v>61543.834870324412</c:v>
                </c:pt>
                <c:pt idx="122">
                  <c:v>61892.583267922913</c:v>
                </c:pt>
                <c:pt idx="123">
                  <c:v>62243.307906441143</c:v>
                </c:pt>
                <c:pt idx="124">
                  <c:v>62596.019984577644</c:v>
                </c:pt>
                <c:pt idx="125">
                  <c:v>62950.730764490254</c:v>
                </c:pt>
                <c:pt idx="126">
                  <c:v>63307.451572155696</c:v>
                </c:pt>
                <c:pt idx="127">
                  <c:v>63666.193797731248</c:v>
                </c:pt>
                <c:pt idx="128">
                  <c:v>64026.968895918391</c:v>
                </c:pt>
                <c:pt idx="129">
                  <c:v>64389.788386328597</c:v>
                </c:pt>
                <c:pt idx="130">
                  <c:v>64754.663853851125</c:v>
                </c:pt>
                <c:pt idx="131">
                  <c:v>65121.606949022949</c:v>
                </c:pt>
                <c:pt idx="132">
                  <c:v>65490.629388400746</c:v>
                </c:pt>
                <c:pt idx="133">
                  <c:v>65861.74295493502</c:v>
                </c:pt>
                <c:pt idx="134">
                  <c:v>66234.959498346318</c:v>
                </c:pt>
                <c:pt idx="135">
                  <c:v>66610.29093550361</c:v>
                </c:pt>
                <c:pt idx="136">
                  <c:v>66987.749250804802</c:v>
                </c:pt>
                <c:pt idx="137">
                  <c:v>67367.346496559359</c:v>
                </c:pt>
                <c:pt idx="138">
                  <c:v>67749.094793373195</c:v>
                </c:pt>
                <c:pt idx="139">
                  <c:v>68133.006330535645</c:v>
                </c:pt>
                <c:pt idx="140">
                  <c:v>68519.093366408677</c:v>
                </c:pt>
                <c:pt idx="141">
                  <c:v>68907.368228818319</c:v>
                </c:pt>
                <c:pt idx="142">
                  <c:v>69297.843315448292</c:v>
                </c:pt>
                <c:pt idx="143">
                  <c:v>69690.531094235834</c:v>
                </c:pt>
                <c:pt idx="144">
                  <c:v>70085.444103769842</c:v>
                </c:pt>
                <c:pt idx="145">
                  <c:v>70482.594953691209</c:v>
                </c:pt>
                <c:pt idx="146">
                  <c:v>70881.996325095461</c:v>
                </c:pt>
                <c:pt idx="147">
                  <c:v>71283.660970937664</c:v>
                </c:pt>
                <c:pt idx="148">
                  <c:v>71687.601716439647</c:v>
                </c:pt>
                <c:pt idx="149">
                  <c:v>72093.831459499474</c:v>
                </c:pt>
                <c:pt idx="150">
                  <c:v>72502.363171103309</c:v>
                </c:pt>
                <c:pt idx="151">
                  <c:v>72913.209895739565</c:v>
                </c:pt>
                <c:pt idx="152">
                  <c:v>73326.384751815422</c:v>
                </c:pt>
                <c:pt idx="153">
                  <c:v>73741.900932075703</c:v>
                </c:pt>
                <c:pt idx="154">
                  <c:v>74159.771704024126</c:v>
                </c:pt>
                <c:pt idx="155">
                  <c:v>74580.010410346935</c:v>
                </c:pt>
                <c:pt idx="156">
                  <c:v>75002.630469338896</c:v>
                </c:pt>
                <c:pt idx="157">
                  <c:v>75427.64537533182</c:v>
                </c:pt>
                <c:pt idx="158">
                  <c:v>75855.068699125361</c:v>
                </c:pt>
                <c:pt idx="159">
                  <c:v>76284.91408842041</c:v>
                </c:pt>
                <c:pt idx="160">
                  <c:v>76717.195268254785</c:v>
                </c:pt>
                <c:pt idx="161">
                  <c:v>77151.926041441562</c:v>
                </c:pt>
                <c:pt idx="162">
                  <c:v>77589.120289009734</c:v>
                </c:pt>
                <c:pt idx="163">
                  <c:v>78028.791970647449</c:v>
                </c:pt>
                <c:pt idx="164">
                  <c:v>78470.955125147782</c:v>
                </c:pt>
                <c:pt idx="165">
                  <c:v>78915.623870856958</c:v>
                </c:pt>
                <c:pt idx="166">
                  <c:v>79362.812406125144</c:v>
                </c:pt>
                <c:pt idx="167">
                  <c:v>79812.535009759857</c:v>
                </c:pt>
                <c:pt idx="168">
                  <c:v>80264.806041481832</c:v>
                </c:pt>
                <c:pt idx="169">
                  <c:v>80719.639942383568</c:v>
                </c:pt>
                <c:pt idx="170">
                  <c:v>81177.051235390405</c:v>
                </c:pt>
                <c:pt idx="171">
                  <c:v>81637.054525724277</c:v>
                </c:pt>
                <c:pt idx="172">
                  <c:v>82099.664501370047</c:v>
                </c:pt>
                <c:pt idx="173">
                  <c:v>82564.895933544482</c:v>
                </c:pt>
                <c:pt idx="174">
                  <c:v>83032.763677167895</c:v>
                </c:pt>
                <c:pt idx="175">
                  <c:v>83503.282671338515</c:v>
                </c:pt>
                <c:pt idx="176">
                  <c:v>83976.46793980943</c:v>
                </c:pt>
                <c:pt idx="177">
                  <c:v>84452.334591468345</c:v>
                </c:pt>
                <c:pt idx="178">
                  <c:v>84930.897820819999</c:v>
                </c:pt>
                <c:pt idx="179">
                  <c:v>85412.172908471315</c:v>
                </c:pt>
                <c:pt idx="180">
                  <c:v>85896.175221619313</c:v>
                </c:pt>
                <c:pt idx="181">
                  <c:v>86382.920214541824</c:v>
                </c:pt>
                <c:pt idx="182">
                  <c:v>86872.423429090893</c:v>
                </c:pt>
                <c:pt idx="183">
                  <c:v>87364.70049518907</c:v>
                </c:pt>
                <c:pt idx="184">
                  <c:v>87859.767131328481</c:v>
                </c:pt>
                <c:pt idx="185">
                  <c:v>88357.639145072681</c:v>
                </c:pt>
                <c:pt idx="186">
                  <c:v>88858.332433561431</c:v>
                </c:pt>
                <c:pt idx="187">
                  <c:v>89361.862984018284</c:v>
                </c:pt>
                <c:pt idx="188">
                  <c:v>89868.246874261051</c:v>
                </c:pt>
                <c:pt idx="189">
                  <c:v>90377.500273215192</c:v>
                </c:pt>
                <c:pt idx="190">
                  <c:v>90889.639441430074</c:v>
                </c:pt>
                <c:pt idx="191">
                  <c:v>91404.680731598171</c:v>
                </c:pt>
                <c:pt idx="192">
                  <c:v>91922.640589077229</c:v>
                </c:pt>
                <c:pt idx="193">
                  <c:v>92443.535552415327</c:v>
                </c:pt>
                <c:pt idx="194">
                  <c:v>92967.382253879012</c:v>
                </c:pt>
                <c:pt idx="195">
                  <c:v>93494.197419984324</c:v>
                </c:pt>
                <c:pt idx="196">
                  <c:v>94023.997872030901</c:v>
                </c:pt>
                <c:pt idx="197">
                  <c:v>94556.800526639083</c:v>
                </c:pt>
                <c:pt idx="198">
                  <c:v>95092.62239629004</c:v>
                </c:pt>
                <c:pt idx="199">
                  <c:v>95631.48058986901</c:v>
                </c:pt>
                <c:pt idx="200">
                  <c:v>96173.392313211603</c:v>
                </c:pt>
                <c:pt idx="201">
                  <c:v>96718.37486965314</c:v>
                </c:pt>
                <c:pt idx="202">
                  <c:v>97266.445660581172</c:v>
                </c:pt>
                <c:pt idx="203">
                  <c:v>97817.622185991131</c:v>
                </c:pt>
                <c:pt idx="204">
                  <c:v>98371.922045045081</c:v>
                </c:pt>
                <c:pt idx="205">
                  <c:v>98929.362936633668</c:v>
                </c:pt>
                <c:pt idx="206">
                  <c:v>99489.962659941259</c:v>
                </c:pt>
                <c:pt idx="207">
                  <c:v>100053.73911501426</c:v>
                </c:pt>
                <c:pt idx="208">
                  <c:v>100620.71030333269</c:v>
                </c:pt>
                <c:pt idx="209">
                  <c:v>101190.89432838491</c:v>
                </c:pt>
                <c:pt idx="210">
                  <c:v>101764.30939624575</c:v>
                </c:pt>
                <c:pt idx="211">
                  <c:v>102340.97381615781</c:v>
                </c:pt>
                <c:pt idx="212">
                  <c:v>102920.90600111605</c:v>
                </c:pt>
                <c:pt idx="213">
                  <c:v>103504.1244684557</c:v>
                </c:pt>
                <c:pt idx="214">
                  <c:v>104090.64784044362</c:v>
                </c:pt>
                <c:pt idx="215">
                  <c:v>104680.4948448728</c:v>
                </c:pt>
                <c:pt idx="216">
                  <c:v>105273.6843156604</c:v>
                </c:pt>
                <c:pt idx="217">
                  <c:v>105870.23519344915</c:v>
                </c:pt>
                <c:pt idx="218">
                  <c:v>106470.16652621202</c:v>
                </c:pt>
                <c:pt idx="219">
                  <c:v>107073.49746986055</c:v>
                </c:pt>
                <c:pt idx="220">
                  <c:v>107680.24728885642</c:v>
                </c:pt>
                <c:pt idx="221">
                  <c:v>108290.43535682661</c:v>
                </c:pt>
                <c:pt idx="222">
                  <c:v>108904.08115718196</c:v>
                </c:pt>
                <c:pt idx="223">
                  <c:v>109521.20428373932</c:v>
                </c:pt>
                <c:pt idx="224">
                  <c:v>110141.82444134718</c:v>
                </c:pt>
                <c:pt idx="225">
                  <c:v>110765.96144651482</c:v>
                </c:pt>
                <c:pt idx="226">
                  <c:v>111393.63522804507</c:v>
                </c:pt>
                <c:pt idx="227">
                  <c:v>112024.86582767066</c:v>
                </c:pt>
                <c:pt idx="228">
                  <c:v>112659.67340069413</c:v>
                </c:pt>
                <c:pt idx="229">
                  <c:v>113298.07821663139</c:v>
                </c:pt>
                <c:pt idx="230">
                  <c:v>113940.10065985896</c:v>
                </c:pt>
                <c:pt idx="231">
                  <c:v>114585.76123026482</c:v>
                </c:pt>
                <c:pt idx="232">
                  <c:v>115235.08054390299</c:v>
                </c:pt>
                <c:pt idx="233">
                  <c:v>115888.07933365178</c:v>
                </c:pt>
                <c:pt idx="234">
                  <c:v>116544.77844987581</c:v>
                </c:pt>
                <c:pt idx="235">
                  <c:v>117205.19886109178</c:v>
                </c:pt>
                <c:pt idx="236">
                  <c:v>117869.36165463796</c:v>
                </c:pt>
                <c:pt idx="237">
                  <c:v>118537.28803734758</c:v>
                </c:pt>
                <c:pt idx="238">
                  <c:v>119208.99933622588</c:v>
                </c:pt>
                <c:pt idx="239">
                  <c:v>119884.51699913116</c:v>
                </c:pt>
                <c:pt idx="240">
                  <c:v>120563.86259545956</c:v>
                </c:pt>
                <c:pt idx="241">
                  <c:v>121247.05781683384</c:v>
                </c:pt>
                <c:pt idx="242">
                  <c:v>121934.12447779589</c:v>
                </c:pt>
                <c:pt idx="243">
                  <c:v>122625.0845165034</c:v>
                </c:pt>
                <c:pt idx="244">
                  <c:v>123319.95999543025</c:v>
                </c:pt>
                <c:pt idx="245">
                  <c:v>124018.77310207102</c:v>
                </c:pt>
                <c:pt idx="246">
                  <c:v>124721.54614964942</c:v>
                </c:pt>
                <c:pt idx="247">
                  <c:v>125428.30157783077</c:v>
                </c:pt>
                <c:pt idx="248">
                  <c:v>126139.06195343848</c:v>
                </c:pt>
                <c:pt idx="249">
                  <c:v>126853.84997117463</c:v>
                </c:pt>
                <c:pt idx="250">
                  <c:v>127572.68845434462</c:v>
                </c:pt>
                <c:pt idx="251">
                  <c:v>128295.60035558591</c:v>
                </c:pt>
                <c:pt idx="252">
                  <c:v>129022.60875760089</c:v>
                </c:pt>
                <c:pt idx="253">
                  <c:v>129753.73687389395</c:v>
                </c:pt>
                <c:pt idx="254">
                  <c:v>130489.00804951269</c:v>
                </c:pt>
                <c:pt idx="255">
                  <c:v>131228.44576179326</c:v>
                </c:pt>
                <c:pt idx="256">
                  <c:v>131972.07362111009</c:v>
                </c:pt>
                <c:pt idx="257">
                  <c:v>132719.9153716297</c:v>
                </c:pt>
                <c:pt idx="258">
                  <c:v>133471.99489206893</c:v>
                </c:pt>
                <c:pt idx="259">
                  <c:v>134228.33619645733</c:v>
                </c:pt>
                <c:pt idx="260">
                  <c:v>134988.96343490391</c:v>
                </c:pt>
                <c:pt idx="261">
                  <c:v>135753.90089436836</c:v>
                </c:pt>
                <c:pt idx="262">
                  <c:v>136523.17299943644</c:v>
                </c:pt>
                <c:pt idx="263">
                  <c:v>137296.80431309991</c:v>
                </c:pt>
                <c:pt idx="264">
                  <c:v>138074.81953754081</c:v>
                </c:pt>
                <c:pt idx="265">
                  <c:v>138857.24351492021</c:v>
                </c:pt>
                <c:pt idx="266">
                  <c:v>139644.10122817144</c:v>
                </c:pt>
                <c:pt idx="267">
                  <c:v>140435.41780179774</c:v>
                </c:pt>
                <c:pt idx="268">
                  <c:v>141231.2185026746</c:v>
                </c:pt>
                <c:pt idx="269">
                  <c:v>142031.52874085642</c:v>
                </c:pt>
                <c:pt idx="270">
                  <c:v>142836.37407038794</c:v>
                </c:pt>
                <c:pt idx="271">
                  <c:v>143645.78019012013</c:v>
                </c:pt>
                <c:pt idx="272">
                  <c:v>144459.77294453082</c:v>
                </c:pt>
                <c:pt idx="273">
                  <c:v>145278.37832454982</c:v>
                </c:pt>
                <c:pt idx="274">
                  <c:v>146101.62246838893</c:v>
                </c:pt>
                <c:pt idx="275">
                  <c:v>146929.53166237648</c:v>
                </c:pt>
                <c:pt idx="276">
                  <c:v>147762.13234179662</c:v>
                </c:pt>
                <c:pt idx="277">
                  <c:v>148599.45109173347</c:v>
                </c:pt>
                <c:pt idx="278">
                  <c:v>149441.51464791995</c:v>
                </c:pt>
                <c:pt idx="279">
                  <c:v>150288.34989759148</c:v>
                </c:pt>
                <c:pt idx="280">
                  <c:v>151139.98388034452</c:v>
                </c:pt>
                <c:pt idx="281">
                  <c:v>151996.44378899981</c:v>
                </c:pt>
                <c:pt idx="282">
                  <c:v>152857.7569704708</c:v>
                </c:pt>
                <c:pt idx="283">
                  <c:v>153723.95092663681</c:v>
                </c:pt>
                <c:pt idx="284">
                  <c:v>154595.0533152211</c:v>
                </c:pt>
                <c:pt idx="285">
                  <c:v>155471.09195067402</c:v>
                </c:pt>
                <c:pt idx="286">
                  <c:v>156352.09480506118</c:v>
                </c:pt>
                <c:pt idx="287">
                  <c:v>157238.09000895653</c:v>
                </c:pt>
                <c:pt idx="288">
                  <c:v>158129.10585234061</c:v>
                </c:pt>
                <c:pt idx="289">
                  <c:v>159025.17078550387</c:v>
                </c:pt>
                <c:pt idx="290">
                  <c:v>159926.31341995505</c:v>
                </c:pt>
                <c:pt idx="291">
                  <c:v>160832.5625293348</c:v>
                </c:pt>
                <c:pt idx="292">
                  <c:v>161743.94705033436</c:v>
                </c:pt>
                <c:pt idx="293">
                  <c:v>162660.4960836196</c:v>
                </c:pt>
                <c:pt idx="294">
                  <c:v>163582.23889476011</c:v>
                </c:pt>
                <c:pt idx="295">
                  <c:v>164509.20491516375</c:v>
                </c:pt>
                <c:pt idx="296">
                  <c:v>165441.42374301635</c:v>
                </c:pt>
                <c:pt idx="297">
                  <c:v>166378.92514422679</c:v>
                </c:pt>
                <c:pt idx="298">
                  <c:v>167321.73905337742</c:v>
                </c:pt>
                <c:pt idx="299">
                  <c:v>168269.89557467989</c:v>
                </c:pt>
                <c:pt idx="300">
                  <c:v>169223.42498293641</c:v>
                </c:pt>
                <c:pt idx="301">
                  <c:v>170182.35772450638</c:v>
                </c:pt>
                <c:pt idx="302">
                  <c:v>171146.72441827858</c:v>
                </c:pt>
                <c:pt idx="303">
                  <c:v>172116.55585664883</c:v>
                </c:pt>
                <c:pt idx="304">
                  <c:v>173091.88300650317</c:v>
                </c:pt>
                <c:pt idx="305">
                  <c:v>174072.73701020668</c:v>
                </c:pt>
                <c:pt idx="306">
                  <c:v>175059.14918659785</c:v>
                </c:pt>
                <c:pt idx="307">
                  <c:v>176051.15103198856</c:v>
                </c:pt>
                <c:pt idx="308">
                  <c:v>177048.77422116982</c:v>
                </c:pt>
                <c:pt idx="309">
                  <c:v>178052.0506084231</c:v>
                </c:pt>
                <c:pt idx="310">
                  <c:v>179061.0122285375</c:v>
                </c:pt>
                <c:pt idx="311">
                  <c:v>180075.69129783256</c:v>
                </c:pt>
                <c:pt idx="312">
                  <c:v>181096.12021518694</c:v>
                </c:pt>
                <c:pt idx="313">
                  <c:v>182122.33156307301</c:v>
                </c:pt>
                <c:pt idx="314">
                  <c:v>183154.35810859708</c:v>
                </c:pt>
                <c:pt idx="315">
                  <c:v>184192.23280454578</c:v>
                </c:pt>
                <c:pt idx="316">
                  <c:v>185235.98879043822</c:v>
                </c:pt>
                <c:pt idx="317">
                  <c:v>186285.65939358404</c:v>
                </c:pt>
                <c:pt idx="318">
                  <c:v>187341.27813014766</c:v>
                </c:pt>
                <c:pt idx="319">
                  <c:v>188402.8787062185</c:v>
                </c:pt>
                <c:pt idx="320">
                  <c:v>189470.49501888707</c:v>
                </c:pt>
                <c:pt idx="321">
                  <c:v>190544.16115732744</c:v>
                </c:pt>
                <c:pt idx="322">
                  <c:v>191623.91140388564</c:v>
                </c:pt>
                <c:pt idx="323">
                  <c:v>192709.78023517432</c:v>
                </c:pt>
                <c:pt idx="324">
                  <c:v>193801.80232317364</c:v>
                </c:pt>
                <c:pt idx="325">
                  <c:v>194900.0125363383</c:v>
                </c:pt>
                <c:pt idx="326">
                  <c:v>196004.4459407109</c:v>
                </c:pt>
                <c:pt idx="327">
                  <c:v>197115.13780104159</c:v>
                </c:pt>
                <c:pt idx="328">
                  <c:v>198232.12358191417</c:v>
                </c:pt>
                <c:pt idx="329">
                  <c:v>199355.43894887835</c:v>
                </c:pt>
                <c:pt idx="330">
                  <c:v>200485.11976958867</c:v>
                </c:pt>
                <c:pt idx="331">
                  <c:v>201621.20211494967</c:v>
                </c:pt>
                <c:pt idx="332">
                  <c:v>202763.72226026771</c:v>
                </c:pt>
                <c:pt idx="333">
                  <c:v>203912.71668640923</c:v>
                </c:pt>
                <c:pt idx="334">
                  <c:v>205068.22208096556</c:v>
                </c:pt>
                <c:pt idx="335">
                  <c:v>206230.27533942435</c:v>
                </c:pt>
                <c:pt idx="336">
                  <c:v>207398.91356634776</c:v>
                </c:pt>
                <c:pt idx="337">
                  <c:v>208574.17407655707</c:v>
                </c:pt>
                <c:pt idx="338">
                  <c:v>209756.09439632422</c:v>
                </c:pt>
                <c:pt idx="339">
                  <c:v>210944.71226457006</c:v>
                </c:pt>
                <c:pt idx="340">
                  <c:v>212140.06563406929</c:v>
                </c:pt>
                <c:pt idx="341">
                  <c:v>213342.19267266235</c:v>
                </c:pt>
                <c:pt idx="342">
                  <c:v>214551.13176447409</c:v>
                </c:pt>
                <c:pt idx="343">
                  <c:v>215766.92151113946</c:v>
                </c:pt>
                <c:pt idx="344">
                  <c:v>216989.60073303591</c:v>
                </c:pt>
                <c:pt idx="345">
                  <c:v>218219.20847052312</c:v>
                </c:pt>
                <c:pt idx="346">
                  <c:v>219455.78398518942</c:v>
                </c:pt>
                <c:pt idx="347">
                  <c:v>220699.36676110548</c:v>
                </c:pt>
                <c:pt idx="348">
                  <c:v>221949.9965060851</c:v>
                </c:pt>
                <c:pt idx="349">
                  <c:v>223207.7131529529</c:v>
                </c:pt>
                <c:pt idx="350">
                  <c:v>224472.55686081963</c:v>
                </c:pt>
                <c:pt idx="351">
                  <c:v>225744.56801636427</c:v>
                </c:pt>
                <c:pt idx="352">
                  <c:v>227023.78723512366</c:v>
                </c:pt>
                <c:pt idx="353">
                  <c:v>228310.25536278935</c:v>
                </c:pt>
                <c:pt idx="354">
                  <c:v>229604.01347651181</c:v>
                </c:pt>
                <c:pt idx="355">
                  <c:v>230905.10288621206</c:v>
                </c:pt>
                <c:pt idx="356">
                  <c:v>232213.5651359006</c:v>
                </c:pt>
                <c:pt idx="357">
                  <c:v>233529.44200500404</c:v>
                </c:pt>
                <c:pt idx="358">
                  <c:v>234852.77550969904</c:v>
                </c:pt>
                <c:pt idx="359">
                  <c:v>236183.60790425399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F-416A-B3C5-B52E61A82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425817"/>
        <c:axId val="1606439243"/>
      </c:lineChart>
      <c:catAx>
        <c:axId val="7024258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6439243"/>
        <c:crosses val="autoZero"/>
        <c:auto val="1"/>
        <c:lblAlgn val="ctr"/>
        <c:lblOffset val="100"/>
        <c:noMultiLvlLbl val="1"/>
      </c:catAx>
      <c:valAx>
        <c:axId val="16064392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02425817"/>
        <c:crosses val="autoZero"/>
        <c:crossBetween val="between"/>
      </c:valAx>
      <c:spPr>
        <a:solidFill>
          <a:schemeClr val="accent1"/>
        </a:solidFill>
      </c:spPr>
    </c:plotArea>
    <c:legend>
      <c:legendPos val="r"/>
      <c:layout>
        <c:manualLayout>
          <c:xMode val="edge"/>
          <c:yMode val="edge"/>
          <c:x val="0.17007900295316652"/>
          <c:y val="0.25508817101284392"/>
        </c:manualLayout>
      </c:layout>
      <c:overlay val="0"/>
      <c:txPr>
        <a:bodyPr/>
        <a:lstStyle/>
        <a:p>
          <a:pPr lvl="0">
            <a:defRPr sz="2400" b="1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2357089294879579E-2"/>
          <c:y val="5.9476890991008752E-2"/>
          <c:w val="0.89582669299204731"/>
          <c:h val="0.88522484689413827"/>
        </c:manualLayout>
      </c:layout>
      <c:lineChart>
        <c:grouping val="standard"/>
        <c:varyColors val="1"/>
        <c:ser>
          <c:idx val="0"/>
          <c:order val="0"/>
          <c:tx>
            <c:v>Real Estate</c:v>
          </c:tx>
          <c:spPr>
            <a:ln w="57150"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'P3 - Payoff'!$M$30:$M$389</c:f>
              <c:numCache>
                <c:formatCode>#,##0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B-48A2-9DDB-0AFBF41479A7}"/>
            </c:ext>
          </c:extLst>
        </c:ser>
        <c:ser>
          <c:idx val="1"/>
          <c:order val="1"/>
          <c:tx>
            <c:v>Other Investment</c:v>
          </c:tx>
          <c:spPr>
            <a:ln w="57150"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'P3 - Payoff'!$P$30:$P$389</c:f>
              <c:numCache>
                <c:formatCode>#,##0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B-48A2-9DDB-0AFBF4147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013329"/>
        <c:axId val="1370305263"/>
      </c:lineChart>
      <c:catAx>
        <c:axId val="11460133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70305263"/>
        <c:crosses val="autoZero"/>
        <c:auto val="1"/>
        <c:lblAlgn val="ctr"/>
        <c:lblOffset val="100"/>
        <c:noMultiLvlLbl val="1"/>
      </c:catAx>
      <c:valAx>
        <c:axId val="13703052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6013329"/>
        <c:crosses val="autoZero"/>
        <c:crossBetween val="between"/>
      </c:valAx>
      <c:spPr>
        <a:solidFill>
          <a:schemeClr val="accent1"/>
        </a:solidFill>
      </c:spPr>
    </c:plotArea>
    <c:legend>
      <c:legendPos val="r"/>
      <c:layout>
        <c:manualLayout>
          <c:xMode val="edge"/>
          <c:yMode val="edge"/>
          <c:x val="0.17007900295316652"/>
          <c:y val="0.25508817101284392"/>
        </c:manualLayout>
      </c:layout>
      <c:overlay val="0"/>
      <c:txPr>
        <a:bodyPr/>
        <a:lstStyle/>
        <a:p>
          <a:pPr lvl="0">
            <a:defRPr sz="2400" b="1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43</xdr:row>
      <xdr:rowOff>114300</xdr:rowOff>
    </xdr:from>
    <xdr:ext cx="9144000" cy="5429250"/>
    <xdr:graphicFrame macro="">
      <xdr:nvGraphicFramePr>
        <xdr:cNvPr id="722130157" name="Chart 1">
          <a:extLst>
            <a:ext uri="{FF2B5EF4-FFF2-40B4-BE49-F238E27FC236}">
              <a16:creationId xmlns:a16="http://schemas.microsoft.com/office/drawing/2014/main" id="{00000000-0008-0000-0200-0000EDD40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46</xdr:row>
      <xdr:rowOff>57150</xdr:rowOff>
    </xdr:from>
    <xdr:ext cx="9144000" cy="4895850"/>
    <xdr:graphicFrame macro="">
      <xdr:nvGraphicFramePr>
        <xdr:cNvPr id="110196144" name="Chart 2">
          <a:extLst>
            <a:ext uri="{FF2B5EF4-FFF2-40B4-BE49-F238E27FC236}">
              <a16:creationId xmlns:a16="http://schemas.microsoft.com/office/drawing/2014/main" id="{00000000-0008-0000-0500-0000B0759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46</xdr:row>
      <xdr:rowOff>57150</xdr:rowOff>
    </xdr:from>
    <xdr:ext cx="9144000" cy="4933950"/>
    <xdr:graphicFrame macro="">
      <xdr:nvGraphicFramePr>
        <xdr:cNvPr id="1556237173" name="Chart 3">
          <a:extLst>
            <a:ext uri="{FF2B5EF4-FFF2-40B4-BE49-F238E27FC236}">
              <a16:creationId xmlns:a16="http://schemas.microsoft.com/office/drawing/2014/main" id="{00000000-0008-0000-0800-0000754BC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ruethteam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ruethteam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Z1004"/>
  <sheetViews>
    <sheetView tabSelected="1" topLeftCell="A2" zoomScale="50" zoomScaleNormal="50" workbookViewId="0">
      <selection activeCell="I5" sqref="I5"/>
    </sheetView>
  </sheetViews>
  <sheetFormatPr defaultColWidth="14.42578125" defaultRowHeight="15" customHeight="1"/>
  <cols>
    <col min="1" max="1" width="45.5703125" customWidth="1"/>
    <col min="2" max="2" width="13.28515625" customWidth="1"/>
    <col min="3" max="3" width="22.42578125" customWidth="1"/>
    <col min="4" max="4" width="5.85546875" customWidth="1"/>
    <col min="5" max="5" width="13.5703125" customWidth="1"/>
    <col min="6" max="6" width="22.42578125" customWidth="1"/>
    <col min="7" max="7" width="5.85546875" customWidth="1"/>
    <col min="8" max="8" width="13" customWidth="1"/>
    <col min="9" max="9" width="22.42578125" customWidth="1"/>
    <col min="10" max="10" width="5.28515625" customWidth="1"/>
    <col min="11" max="11" width="48.7109375" customWidth="1"/>
    <col min="12" max="13" width="11" customWidth="1"/>
    <col min="14" max="14" width="7.140625" customWidth="1"/>
    <col min="15" max="16" width="11" customWidth="1"/>
    <col min="17" max="17" width="7.140625" customWidth="1"/>
    <col min="18" max="19" width="11" customWidth="1"/>
    <col min="20" max="20" width="7.140625" customWidth="1"/>
    <col min="21" max="22" width="11.42578125" customWidth="1"/>
    <col min="23" max="26" width="8.710937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5.75">
      <c r="A5" s="137" t="s">
        <v>4</v>
      </c>
      <c r="B5" s="137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23.25" customHeight="1">
      <c r="A6" s="231" t="s">
        <v>5</v>
      </c>
      <c r="B6" s="232"/>
      <c r="C6" s="232"/>
      <c r="D6" s="138"/>
      <c r="E6" s="138"/>
      <c r="F6" s="138"/>
      <c r="G6" s="138"/>
      <c r="H6" s="138"/>
      <c r="I6" s="138"/>
      <c r="J6" s="138"/>
      <c r="K6" s="231" t="s">
        <v>6</v>
      </c>
      <c r="L6" s="232"/>
      <c r="M6" s="232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15" customHeight="1">
      <c r="A7" s="232"/>
      <c r="B7" s="232"/>
      <c r="C7" s="232"/>
      <c r="D7" s="138"/>
      <c r="E7" s="138"/>
      <c r="F7" s="138"/>
      <c r="G7" s="138"/>
      <c r="H7" s="138"/>
      <c r="I7" s="138"/>
      <c r="J7" s="138"/>
      <c r="K7" s="232"/>
      <c r="L7" s="232"/>
      <c r="M7" s="232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spans="1:26" ht="15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ht="25.5" hidden="1" customHeight="1">
      <c r="A9" s="140" t="s">
        <v>7</v>
      </c>
      <c r="B9" s="1">
        <f ca="1">TODAY()</f>
        <v>45208</v>
      </c>
      <c r="C9" s="135"/>
      <c r="D9" s="135"/>
      <c r="E9" s="135"/>
      <c r="F9" s="135"/>
      <c r="G9" s="135"/>
      <c r="H9" s="135"/>
      <c r="I9" s="135"/>
      <c r="J9" s="135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ht="25.5" customHeight="1">
      <c r="A10" s="140" t="s">
        <v>8</v>
      </c>
      <c r="B10" s="2">
        <v>23</v>
      </c>
      <c r="C10" s="135"/>
      <c r="D10" s="135"/>
      <c r="E10" s="135"/>
      <c r="F10" s="135"/>
      <c r="G10" s="135"/>
      <c r="H10" s="135"/>
      <c r="I10" s="135"/>
      <c r="J10" s="135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ht="25.5" customHeight="1">
      <c r="A11" s="140" t="s">
        <v>9</v>
      </c>
      <c r="B11" s="2">
        <v>53</v>
      </c>
      <c r="C11" s="141">
        <f>B11-B10</f>
        <v>30</v>
      </c>
      <c r="D11" s="135"/>
      <c r="E11" s="142"/>
      <c r="F11" s="135"/>
      <c r="G11" s="135"/>
      <c r="H11" s="135"/>
      <c r="I11" s="135"/>
      <c r="J11" s="135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ht="25.5" customHeight="1">
      <c r="A12" s="139" t="s">
        <v>10</v>
      </c>
      <c r="B12" s="143">
        <f ca="1">DATE(YEAR(B9)+C11, MONTH(B9), DAY(B9))</f>
        <v>56166</v>
      </c>
      <c r="C12" s="135"/>
      <c r="D12" s="135"/>
      <c r="E12" s="142"/>
      <c r="F12" s="135"/>
      <c r="G12" s="135"/>
      <c r="H12" s="135"/>
      <c r="I12" s="135"/>
      <c r="J12" s="135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6" ht="23.25" customHeight="1">
      <c r="A13" s="135"/>
      <c r="B13" s="222" t="s">
        <v>11</v>
      </c>
      <c r="C13" s="223"/>
      <c r="D13" s="135"/>
      <c r="E13" s="222" t="s">
        <v>12</v>
      </c>
      <c r="F13" s="223"/>
      <c r="G13" s="135"/>
      <c r="H13" s="222" t="s">
        <v>13</v>
      </c>
      <c r="I13" s="223"/>
      <c r="J13" s="135"/>
      <c r="K13" s="139"/>
      <c r="L13" s="222" t="s">
        <v>11</v>
      </c>
      <c r="M13" s="223"/>
      <c r="N13" s="135"/>
      <c r="O13" s="222" t="s">
        <v>12</v>
      </c>
      <c r="P13" s="223"/>
      <c r="Q13" s="135"/>
      <c r="R13" s="222" t="s">
        <v>13</v>
      </c>
      <c r="S13" s="223"/>
      <c r="T13" s="135"/>
      <c r="U13" s="224" t="s">
        <v>14</v>
      </c>
      <c r="V13" s="223"/>
      <c r="W13" s="139"/>
      <c r="X13" s="139"/>
      <c r="Y13" s="139"/>
      <c r="Z13" s="139"/>
    </row>
    <row r="14" spans="1:26" ht="48.75" customHeight="1">
      <c r="A14" s="135" t="s">
        <v>15</v>
      </c>
      <c r="B14" s="229"/>
      <c r="C14" s="230"/>
      <c r="D14" s="135"/>
      <c r="E14" s="229"/>
      <c r="F14" s="230"/>
      <c r="G14" s="135"/>
      <c r="H14" s="229"/>
      <c r="I14" s="230"/>
      <c r="J14" s="135"/>
      <c r="K14" s="139"/>
      <c r="L14" s="225">
        <f>B14</f>
        <v>0</v>
      </c>
      <c r="M14" s="217"/>
      <c r="N14" s="135"/>
      <c r="O14" s="225">
        <f>E14</f>
        <v>0</v>
      </c>
      <c r="P14" s="217"/>
      <c r="Q14" s="135"/>
      <c r="R14" s="225">
        <f>H14</f>
        <v>0</v>
      </c>
      <c r="S14" s="217"/>
      <c r="T14" s="135"/>
      <c r="U14" s="226" t="s">
        <v>16</v>
      </c>
      <c r="V14" s="217"/>
      <c r="W14" s="139"/>
      <c r="X14" s="139"/>
      <c r="Y14" s="139"/>
      <c r="Z14" s="139"/>
    </row>
    <row r="15" spans="1:26" ht="23.25" customHeight="1">
      <c r="A15" s="135" t="s">
        <v>17</v>
      </c>
      <c r="B15" s="144"/>
      <c r="C15" s="3" t="s">
        <v>18</v>
      </c>
      <c r="D15" s="135"/>
      <c r="E15" s="144"/>
      <c r="F15" s="3" t="s">
        <v>18</v>
      </c>
      <c r="G15" s="135"/>
      <c r="H15" s="144"/>
      <c r="I15" s="3" t="s">
        <v>19</v>
      </c>
      <c r="J15" s="135"/>
      <c r="K15" s="139"/>
      <c r="L15" s="227" t="str">
        <f>C15</f>
        <v>Duplex</v>
      </c>
      <c r="M15" s="217"/>
      <c r="N15" s="135"/>
      <c r="O15" s="227" t="str">
        <f>F15</f>
        <v>Duplex</v>
      </c>
      <c r="P15" s="217"/>
      <c r="Q15" s="135"/>
      <c r="R15" s="227" t="str">
        <f>I15</f>
        <v>Quad Plex</v>
      </c>
      <c r="S15" s="217"/>
      <c r="T15" s="135"/>
      <c r="U15" s="228"/>
      <c r="V15" s="217"/>
      <c r="W15" s="139"/>
      <c r="X15" s="139"/>
      <c r="Y15" s="139"/>
      <c r="Z15" s="139"/>
    </row>
    <row r="16" spans="1:26" ht="23.25" customHeight="1">
      <c r="A16" s="135" t="s">
        <v>20</v>
      </c>
      <c r="B16" s="144"/>
      <c r="C16" s="4">
        <v>44985</v>
      </c>
      <c r="D16" s="135"/>
      <c r="E16" s="144"/>
      <c r="F16" s="4">
        <v>45163</v>
      </c>
      <c r="G16" s="135"/>
      <c r="H16" s="144"/>
      <c r="I16" s="4">
        <v>45163</v>
      </c>
      <c r="J16" s="135"/>
      <c r="K16" s="135" t="s">
        <v>21</v>
      </c>
      <c r="L16" s="216">
        <f>Input!C19</f>
        <v>390000</v>
      </c>
      <c r="M16" s="217"/>
      <c r="N16" s="135"/>
      <c r="O16" s="216">
        <f>Input!F19</f>
        <v>0</v>
      </c>
      <c r="P16" s="217"/>
      <c r="Q16" s="135"/>
      <c r="R16" s="216">
        <f>Input!I19</f>
        <v>0</v>
      </c>
      <c r="S16" s="217"/>
      <c r="T16" s="135"/>
      <c r="U16" s="216"/>
      <c r="V16" s="217"/>
      <c r="W16" s="139"/>
      <c r="X16" s="139"/>
      <c r="Y16" s="139"/>
      <c r="Z16" s="139"/>
    </row>
    <row r="17" spans="1:26" ht="23.25" customHeight="1">
      <c r="A17" s="135" t="s">
        <v>22</v>
      </c>
      <c r="B17" s="144"/>
      <c r="C17" s="145">
        <f ca="1">ROUND(YEARFRAC(B12, $C$16),0)</f>
        <v>31</v>
      </c>
      <c r="D17" s="135"/>
      <c r="E17" s="144"/>
      <c r="F17" s="145">
        <f ca="1">ROUND(YEARFRAC(B12, $F$16),0)</f>
        <v>30</v>
      </c>
      <c r="G17" s="135"/>
      <c r="H17" s="144"/>
      <c r="I17" s="145">
        <f ca="1">ROUND(YEARFRAC(B12, $I$16),0)</f>
        <v>30</v>
      </c>
      <c r="J17" s="135"/>
      <c r="K17" s="146" t="s">
        <v>23</v>
      </c>
      <c r="L17" s="216">
        <f>'P1 - Financials'!B12</f>
        <v>30888</v>
      </c>
      <c r="M17" s="217"/>
      <c r="N17" s="135"/>
      <c r="O17" s="216">
        <f>'P2 - Financials'!$B$13</f>
        <v>0</v>
      </c>
      <c r="P17" s="217"/>
      <c r="Q17" s="135"/>
      <c r="R17" s="216">
        <f>'P3 - Financials'!B13</f>
        <v>0</v>
      </c>
      <c r="S17" s="217"/>
      <c r="T17" s="135"/>
      <c r="U17" s="216"/>
      <c r="V17" s="217"/>
      <c r="W17" s="139"/>
      <c r="X17" s="139"/>
      <c r="Y17" s="139"/>
      <c r="Z17" s="139"/>
    </row>
    <row r="18" spans="1:26" ht="23.25" customHeight="1">
      <c r="A18" s="135"/>
      <c r="B18" s="144"/>
      <c r="C18" s="146"/>
      <c r="D18" s="135"/>
      <c r="E18" s="144"/>
      <c r="F18" s="146"/>
      <c r="G18" s="135"/>
      <c r="H18" s="144"/>
      <c r="I18" s="146"/>
      <c r="J18" s="135"/>
      <c r="K18" s="5"/>
      <c r="L18" s="220" t="s">
        <v>24</v>
      </c>
      <c r="M18" s="221"/>
      <c r="N18" s="6"/>
      <c r="O18" s="220" t="s">
        <v>24</v>
      </c>
      <c r="P18" s="221"/>
      <c r="Q18" s="6"/>
      <c r="R18" s="220" t="s">
        <v>24</v>
      </c>
      <c r="S18" s="221"/>
      <c r="T18" s="135"/>
      <c r="U18" s="246" t="s">
        <v>24</v>
      </c>
      <c r="V18" s="230"/>
      <c r="W18" s="139"/>
      <c r="X18" s="139"/>
      <c r="Y18" s="139"/>
      <c r="Z18" s="139"/>
    </row>
    <row r="19" spans="1:26" ht="23.25" customHeight="1">
      <c r="A19" s="147" t="s">
        <v>21</v>
      </c>
      <c r="B19" s="144"/>
      <c r="C19" s="7">
        <v>390000</v>
      </c>
      <c r="D19" s="135"/>
      <c r="E19" s="144"/>
      <c r="F19" s="7">
        <v>0</v>
      </c>
      <c r="G19" s="135"/>
      <c r="H19" s="144"/>
      <c r="I19" s="7"/>
      <c r="J19" s="135"/>
      <c r="K19" s="8" t="s">
        <v>25</v>
      </c>
      <c r="L19" s="218">
        <f>'P1 - Financials'!$B$26</f>
        <v>3880</v>
      </c>
      <c r="M19" s="217"/>
      <c r="N19" s="135"/>
      <c r="O19" s="218">
        <f>'P2 - Financials'!$B$27</f>
        <v>2182.5</v>
      </c>
      <c r="P19" s="217"/>
      <c r="Q19" s="135"/>
      <c r="R19" s="218">
        <f>'P3 - Financials'!$B$27</f>
        <v>0</v>
      </c>
      <c r="S19" s="219"/>
      <c r="T19" s="135"/>
      <c r="U19" s="242">
        <f t="shared" ref="U19:U21" si="0">SUM(L19:S19)</f>
        <v>6062.5</v>
      </c>
      <c r="V19" s="217"/>
      <c r="W19" s="139"/>
      <c r="X19" s="139"/>
      <c r="Y19" s="139"/>
      <c r="Z19" s="139"/>
    </row>
    <row r="20" spans="1:26" ht="23.25" customHeight="1">
      <c r="A20" s="135"/>
      <c r="B20" s="144"/>
      <c r="C20" s="9"/>
      <c r="D20" s="135"/>
      <c r="E20" s="144"/>
      <c r="F20" s="9"/>
      <c r="G20" s="135"/>
      <c r="H20" s="144"/>
      <c r="I20" s="9"/>
      <c r="J20" s="135"/>
      <c r="K20" s="8" t="s">
        <v>26</v>
      </c>
      <c r="L20" s="218">
        <f ca="1">'P1 - Financials'!$B$21</f>
        <v>2356.3198166597949</v>
      </c>
      <c r="M20" s="217"/>
      <c r="N20" s="135"/>
      <c r="O20" s="218">
        <f ca="1">'P2 - Financials'!$B$22</f>
        <v>0</v>
      </c>
      <c r="P20" s="217"/>
      <c r="Q20" s="135"/>
      <c r="R20" s="218">
        <f ca="1">'P3 - Financials'!$B$22</f>
        <v>0</v>
      </c>
      <c r="S20" s="219"/>
      <c r="T20" s="135"/>
      <c r="U20" s="242">
        <f ca="1">SUM(L20:S20)</f>
        <v>2356.3198166597949</v>
      </c>
      <c r="V20" s="217"/>
      <c r="W20" s="139"/>
      <c r="X20" s="139"/>
      <c r="Y20" s="139"/>
      <c r="Z20" s="139"/>
    </row>
    <row r="21" spans="1:26" ht="23.25" customHeight="1">
      <c r="A21" s="135" t="s">
        <v>27</v>
      </c>
      <c r="B21" s="10">
        <v>0.05</v>
      </c>
      <c r="C21" s="148">
        <f>C19*B21</f>
        <v>19500</v>
      </c>
      <c r="D21" s="135"/>
      <c r="E21" s="10"/>
      <c r="F21" s="148">
        <f>F19*E21</f>
        <v>0</v>
      </c>
      <c r="G21" s="135"/>
      <c r="H21" s="10"/>
      <c r="I21" s="148">
        <f>I19*H21</f>
        <v>0</v>
      </c>
      <c r="J21" s="135"/>
      <c r="K21" s="8" t="s">
        <v>28</v>
      </c>
      <c r="L21" s="218">
        <f>SUM('P1 - Financials'!B22:B24)</f>
        <v>1460.6666666666667</v>
      </c>
      <c r="M21" s="217"/>
      <c r="N21" s="135"/>
      <c r="O21" s="218">
        <f>SUM('P2 - Financials'!B23:B25)</f>
        <v>834.16666666666674</v>
      </c>
      <c r="P21" s="217"/>
      <c r="Q21" s="135"/>
      <c r="R21" s="218">
        <f>SUM('P3 - Financials'!B23:B25)</f>
        <v>321.66666666666669</v>
      </c>
      <c r="S21" s="219"/>
      <c r="T21" s="135"/>
      <c r="U21" s="242">
        <f t="shared" si="0"/>
        <v>2616.5</v>
      </c>
      <c r="V21" s="217"/>
      <c r="W21" s="139"/>
      <c r="X21" s="139"/>
      <c r="Y21" s="139"/>
      <c r="Z21" s="139"/>
    </row>
    <row r="22" spans="1:26" ht="23.25" customHeight="1">
      <c r="A22" s="135" t="s">
        <v>29</v>
      </c>
      <c r="B22" s="10">
        <v>2.92E-2</v>
      </c>
      <c r="C22" s="149">
        <f>B22*C19</f>
        <v>11388</v>
      </c>
      <c r="D22" s="135"/>
      <c r="E22" s="10"/>
      <c r="F22" s="149">
        <f>E22*F19</f>
        <v>0</v>
      </c>
      <c r="G22" s="135"/>
      <c r="H22" s="10"/>
      <c r="I22" s="149">
        <f>H22*I19</f>
        <v>0</v>
      </c>
      <c r="J22" s="135"/>
      <c r="K22" s="8"/>
      <c r="L22" s="150"/>
      <c r="M22" s="151"/>
      <c r="N22" s="135"/>
      <c r="O22" s="150"/>
      <c r="P22" s="151"/>
      <c r="Q22" s="135"/>
      <c r="R22" s="150"/>
      <c r="S22" s="11"/>
      <c r="T22" s="135"/>
      <c r="U22" s="152"/>
      <c r="V22" s="153"/>
      <c r="W22" s="139"/>
      <c r="X22" s="139"/>
      <c r="Y22" s="139"/>
      <c r="Z22" s="139"/>
    </row>
    <row r="23" spans="1:26" ht="23.25" customHeight="1">
      <c r="A23" s="135" t="s">
        <v>30</v>
      </c>
      <c r="B23" s="144"/>
      <c r="C23" s="12">
        <v>0</v>
      </c>
      <c r="D23" s="135"/>
      <c r="E23" s="144"/>
      <c r="F23" s="12">
        <v>0</v>
      </c>
      <c r="G23" s="135"/>
      <c r="H23" s="144"/>
      <c r="I23" s="12">
        <v>0</v>
      </c>
      <c r="J23" s="135"/>
      <c r="K23" s="8" t="s">
        <v>31</v>
      </c>
      <c r="L23" s="218">
        <f ca="1">(L19-L20-L21)*12</f>
        <v>756.16220008246</v>
      </c>
      <c r="M23" s="217"/>
      <c r="N23" s="135"/>
      <c r="O23" s="218">
        <f ca="1">(O19-O20-O21)*12</f>
        <v>16180</v>
      </c>
      <c r="P23" s="217"/>
      <c r="Q23" s="135"/>
      <c r="R23" s="218">
        <f ca="1">(R19-R20-R21)*12</f>
        <v>-3860</v>
      </c>
      <c r="S23" s="219"/>
      <c r="T23" s="135"/>
      <c r="U23" s="242">
        <f t="shared" ref="U23:U27" ca="1" si="1">SUM(L23:S23)</f>
        <v>13076.162200082461</v>
      </c>
      <c r="V23" s="217"/>
      <c r="W23" s="139"/>
      <c r="X23" s="139"/>
      <c r="Y23" s="139"/>
      <c r="Z23" s="139"/>
    </row>
    <row r="24" spans="1:26" ht="23.25" customHeight="1">
      <c r="A24" s="147" t="s">
        <v>32</v>
      </c>
      <c r="B24" s="144"/>
      <c r="C24" s="154">
        <f>SUM(C21+C22+C23)</f>
        <v>30888</v>
      </c>
      <c r="D24" s="135"/>
      <c r="E24" s="144"/>
      <c r="F24" s="154">
        <f>SUM(F21+F22+F23)</f>
        <v>0</v>
      </c>
      <c r="G24" s="135"/>
      <c r="H24" s="144"/>
      <c r="I24" s="154">
        <f>SUM(I21+I22+I23)</f>
        <v>0</v>
      </c>
      <c r="J24" s="135"/>
      <c r="K24" s="8" t="s">
        <v>33</v>
      </c>
      <c r="L24" s="218">
        <f ca="1">'P1 - Financials'!$B$34</f>
        <v>4458.129184158106</v>
      </c>
      <c r="M24" s="217"/>
      <c r="N24" s="135"/>
      <c r="O24" s="218">
        <f ca="1">'P2 - Financials'!$B$35</f>
        <v>0</v>
      </c>
      <c r="P24" s="217"/>
      <c r="Q24" s="135"/>
      <c r="R24" s="218">
        <f ca="1">'P3 - Financials'!$B$35</f>
        <v>0</v>
      </c>
      <c r="S24" s="219"/>
      <c r="T24" s="135"/>
      <c r="U24" s="242">
        <f t="shared" ca="1" si="1"/>
        <v>4458.129184158106</v>
      </c>
      <c r="V24" s="217"/>
      <c r="W24" s="139"/>
      <c r="X24" s="139"/>
      <c r="Y24" s="139"/>
      <c r="Z24" s="139"/>
    </row>
    <row r="25" spans="1:26" ht="23.25" customHeight="1">
      <c r="A25" s="135"/>
      <c r="B25" s="144"/>
      <c r="C25" s="13"/>
      <c r="D25" s="135"/>
      <c r="E25" s="144"/>
      <c r="F25" s="13"/>
      <c r="G25" s="135"/>
      <c r="H25" s="144"/>
      <c r="I25" s="13"/>
      <c r="J25" s="135"/>
      <c r="K25" s="8" t="s">
        <v>34</v>
      </c>
      <c r="L25" s="218">
        <f>'P1 - Financials'!$B$36</f>
        <v>9750</v>
      </c>
      <c r="M25" s="217"/>
      <c r="N25" s="135"/>
      <c r="O25" s="218">
        <f>'P2 - Financials'!$B$37</f>
        <v>0</v>
      </c>
      <c r="P25" s="217"/>
      <c r="Q25" s="135"/>
      <c r="R25" s="218">
        <f>'P3 - Financials'!$B$37</f>
        <v>0</v>
      </c>
      <c r="S25" s="219"/>
      <c r="T25" s="135"/>
      <c r="U25" s="242">
        <f t="shared" si="1"/>
        <v>9750</v>
      </c>
      <c r="V25" s="217"/>
      <c r="W25" s="139"/>
      <c r="X25" s="139"/>
      <c r="Y25" s="139"/>
      <c r="Z25" s="139"/>
    </row>
    <row r="26" spans="1:26" ht="23.25" customHeight="1">
      <c r="A26" s="14" t="s">
        <v>35</v>
      </c>
      <c r="B26" s="155"/>
      <c r="C26" s="156">
        <f>C19-C21+C22+C23</f>
        <v>381888</v>
      </c>
      <c r="D26" s="135"/>
      <c r="E26" s="155"/>
      <c r="F26" s="156">
        <f>F19-F21+F22+F23</f>
        <v>0</v>
      </c>
      <c r="G26" s="135"/>
      <c r="H26" s="155"/>
      <c r="I26" s="156">
        <f>I19-I21+I22+I23</f>
        <v>0</v>
      </c>
      <c r="J26" s="135"/>
      <c r="K26" s="8" t="s">
        <v>36</v>
      </c>
      <c r="L26" s="218">
        <f>'P1 - Financials'!$B$39</f>
        <v>12054.545454545454</v>
      </c>
      <c r="M26" s="217"/>
      <c r="N26" s="135"/>
      <c r="O26" s="218">
        <f>'P2 - Financials'!$B$40</f>
        <v>0</v>
      </c>
      <c r="P26" s="217"/>
      <c r="Q26" s="135"/>
      <c r="R26" s="218">
        <f>'P3 - Financials'!$B$40</f>
        <v>0</v>
      </c>
      <c r="S26" s="219"/>
      <c r="T26" s="135"/>
      <c r="U26" s="242">
        <f t="shared" si="1"/>
        <v>12054.545454545454</v>
      </c>
      <c r="V26" s="217"/>
      <c r="W26" s="139"/>
      <c r="X26" s="139"/>
      <c r="Y26" s="139"/>
      <c r="Z26" s="139"/>
    </row>
    <row r="27" spans="1:26" ht="23.25" customHeight="1">
      <c r="A27" s="135"/>
      <c r="B27" s="144"/>
      <c r="C27" s="9"/>
      <c r="D27" s="135"/>
      <c r="E27" s="144"/>
      <c r="F27" s="9"/>
      <c r="G27" s="135"/>
      <c r="H27" s="144"/>
      <c r="I27" s="9"/>
      <c r="J27" s="135"/>
      <c r="K27" s="15" t="s">
        <v>37</v>
      </c>
      <c r="L27" s="240">
        <f>'P1 - Financials'!B42</f>
        <v>399749.99999999994</v>
      </c>
      <c r="M27" s="239"/>
      <c r="N27" s="6"/>
      <c r="O27" s="240">
        <f>'P2 - Financials'!B43</f>
        <v>0</v>
      </c>
      <c r="P27" s="239"/>
      <c r="Q27" s="6"/>
      <c r="R27" s="240">
        <f>'P3 - Financials'!B43</f>
        <v>0</v>
      </c>
      <c r="S27" s="241"/>
      <c r="T27" s="135"/>
      <c r="U27" s="242">
        <f t="shared" si="1"/>
        <v>399749.99999999994</v>
      </c>
      <c r="V27" s="217"/>
      <c r="W27" s="139"/>
      <c r="X27" s="139"/>
      <c r="Y27" s="139"/>
      <c r="Z27" s="139"/>
    </row>
    <row r="28" spans="1:26" ht="23.25" customHeight="1">
      <c r="A28" s="135" t="s">
        <v>38</v>
      </c>
      <c r="B28" s="144"/>
      <c r="C28" s="16">
        <v>30</v>
      </c>
      <c r="D28" s="135"/>
      <c r="E28" s="144"/>
      <c r="F28" s="16">
        <v>0</v>
      </c>
      <c r="G28" s="135"/>
      <c r="H28" s="144"/>
      <c r="I28" s="16">
        <v>0</v>
      </c>
      <c r="J28" s="135"/>
      <c r="K28" s="17"/>
      <c r="L28" s="243" t="s">
        <v>39</v>
      </c>
      <c r="M28" s="244"/>
      <c r="N28" s="135"/>
      <c r="O28" s="243" t="s">
        <v>39</v>
      </c>
      <c r="P28" s="244"/>
      <c r="Q28" s="135"/>
      <c r="R28" s="243" t="s">
        <v>39</v>
      </c>
      <c r="S28" s="244"/>
      <c r="T28" s="135"/>
      <c r="U28" s="245" t="s">
        <v>39</v>
      </c>
      <c r="V28" s="230"/>
      <c r="W28" s="139"/>
      <c r="X28" s="139"/>
      <c r="Y28" s="139"/>
      <c r="Z28" s="139"/>
    </row>
    <row r="29" spans="1:26" ht="23.25" customHeight="1">
      <c r="A29" s="135" t="s">
        <v>40</v>
      </c>
      <c r="B29" s="144"/>
      <c r="C29" s="18">
        <v>6.2700000000000006E-2</v>
      </c>
      <c r="D29" s="135"/>
      <c r="E29" s="144"/>
      <c r="F29" s="18">
        <v>0</v>
      </c>
      <c r="G29" s="135"/>
      <c r="H29" s="144"/>
      <c r="I29" s="18">
        <v>0</v>
      </c>
      <c r="J29" s="135"/>
      <c r="K29" s="19" t="s">
        <v>25</v>
      </c>
      <c r="L29" s="237">
        <f ca="1">'P1 - Financials'!$D$26</f>
        <v>7168.6446052474303</v>
      </c>
      <c r="M29" s="217"/>
      <c r="N29" s="135"/>
      <c r="O29" s="237">
        <f ca="1">'P2 - Financials'!$D$27</f>
        <v>2182.5</v>
      </c>
      <c r="P29" s="217"/>
      <c r="Q29" s="135"/>
      <c r="R29" s="237">
        <f ca="1">'P3 - Financials'!$D$27</f>
        <v>0</v>
      </c>
      <c r="S29" s="217"/>
      <c r="T29" s="135"/>
      <c r="U29" s="234">
        <f t="shared" ref="U29:U31" ca="1" si="2">SUM(L29:S29)</f>
        <v>9351.1446052474312</v>
      </c>
      <c r="V29" s="217"/>
      <c r="W29" s="139"/>
      <c r="X29" s="139"/>
      <c r="Y29" s="139"/>
      <c r="Z29" s="139"/>
    </row>
    <row r="30" spans="1:26" ht="23.25" customHeight="1">
      <c r="A30" s="135" t="s">
        <v>41</v>
      </c>
      <c r="B30" s="144"/>
      <c r="C30" s="20">
        <v>2.5000000000000001E-2</v>
      </c>
      <c r="D30" s="135"/>
      <c r="E30" s="144"/>
      <c r="F30" s="20">
        <v>0</v>
      </c>
      <c r="G30" s="135"/>
      <c r="H30" s="144"/>
      <c r="I30" s="20">
        <v>0</v>
      </c>
      <c r="J30" s="135"/>
      <c r="K30" s="19" t="s">
        <v>26</v>
      </c>
      <c r="L30" s="237">
        <f ca="1">'P1 - Financials'!D21</f>
        <v>0</v>
      </c>
      <c r="M30" s="217"/>
      <c r="N30" s="135"/>
      <c r="O30" s="237">
        <f ca="1">'P2 - Financials'!D22</f>
        <v>0</v>
      </c>
      <c r="P30" s="217"/>
      <c r="Q30" s="135"/>
      <c r="R30" s="237">
        <f>'P3 - Financials'!J22</f>
        <v>0</v>
      </c>
      <c r="S30" s="217"/>
      <c r="T30" s="135"/>
      <c r="U30" s="234">
        <f t="shared" ca="1" si="2"/>
        <v>0</v>
      </c>
      <c r="V30" s="217"/>
      <c r="W30" s="139"/>
      <c r="X30" s="139"/>
      <c r="Y30" s="139"/>
      <c r="Z30" s="139"/>
    </row>
    <row r="31" spans="1:26" ht="23.25" customHeight="1">
      <c r="A31" s="135" t="s">
        <v>42</v>
      </c>
      <c r="B31" s="144"/>
      <c r="C31" s="20">
        <v>2.5000000000000001E-2</v>
      </c>
      <c r="D31" s="135"/>
      <c r="E31" s="144"/>
      <c r="F31" s="20">
        <v>0</v>
      </c>
      <c r="G31" s="135"/>
      <c r="H31" s="144"/>
      <c r="I31" s="20">
        <v>0</v>
      </c>
      <c r="J31" s="135"/>
      <c r="K31" s="19" t="s">
        <v>43</v>
      </c>
      <c r="L31" s="237">
        <f ca="1">SUM('P1 - Financials'!D22:D24)</f>
        <v>3140.4432199416024</v>
      </c>
      <c r="M31" s="217"/>
      <c r="N31" s="135"/>
      <c r="O31" s="237">
        <f ca="1">SUM('P2 - Financials'!D23:D25)</f>
        <v>834.16666666666674</v>
      </c>
      <c r="P31" s="217"/>
      <c r="Q31" s="135"/>
      <c r="R31" s="237">
        <f ca="1">SUM('P3 - Financials'!D23:D25)</f>
        <v>321.66666666666669</v>
      </c>
      <c r="S31" s="217"/>
      <c r="T31" s="135"/>
      <c r="U31" s="234">
        <f t="shared" ca="1" si="2"/>
        <v>4296.2765532749363</v>
      </c>
      <c r="V31" s="217"/>
      <c r="W31" s="139"/>
      <c r="X31" s="139"/>
      <c r="Y31" s="139"/>
      <c r="Z31" s="139"/>
    </row>
    <row r="32" spans="1:26" ht="23.25" customHeight="1">
      <c r="A32" s="135" t="s">
        <v>44</v>
      </c>
      <c r="B32" s="144"/>
      <c r="C32" s="20">
        <v>0.02</v>
      </c>
      <c r="D32" s="135"/>
      <c r="E32" s="144"/>
      <c r="F32" s="20">
        <v>0</v>
      </c>
      <c r="G32" s="135"/>
      <c r="H32" s="144"/>
      <c r="I32" s="20">
        <v>0</v>
      </c>
      <c r="J32" s="135"/>
      <c r="K32" s="19"/>
      <c r="L32" s="157"/>
      <c r="M32" s="159"/>
      <c r="N32" s="135"/>
      <c r="O32" s="157"/>
      <c r="P32" s="159"/>
      <c r="Q32" s="135"/>
      <c r="R32" s="157"/>
      <c r="S32" s="159"/>
      <c r="T32" s="135"/>
      <c r="U32" s="158"/>
      <c r="V32" s="160"/>
      <c r="W32" s="139"/>
      <c r="X32" s="139"/>
      <c r="Y32" s="139"/>
      <c r="Z32" s="139"/>
    </row>
    <row r="33" spans="1:26" ht="23.25" customHeight="1">
      <c r="A33" s="135"/>
      <c r="B33" s="144"/>
      <c r="C33" s="146"/>
      <c r="D33" s="135"/>
      <c r="E33" s="144"/>
      <c r="F33" s="146"/>
      <c r="G33" s="135"/>
      <c r="H33" s="144"/>
      <c r="I33" s="146"/>
      <c r="J33" s="135"/>
      <c r="K33" s="19" t="s">
        <v>45</v>
      </c>
      <c r="L33" s="237">
        <f ca="1">L29-L30-L31</f>
        <v>4028.2013853058279</v>
      </c>
      <c r="M33" s="217"/>
      <c r="N33" s="135"/>
      <c r="O33" s="237">
        <f ca="1">O29-O30-O31</f>
        <v>1348.3333333333333</v>
      </c>
      <c r="P33" s="217"/>
      <c r="Q33" s="135"/>
      <c r="R33" s="237">
        <f ca="1">R29-R30-R31</f>
        <v>-321.66666666666669</v>
      </c>
      <c r="S33" s="217"/>
      <c r="T33" s="135"/>
      <c r="U33" s="234">
        <f t="shared" ref="U33:U38" ca="1" si="3">SUM(L33:S33)</f>
        <v>5054.868051972494</v>
      </c>
      <c r="V33" s="217"/>
      <c r="W33" s="139"/>
      <c r="X33" s="139"/>
      <c r="Y33" s="139"/>
      <c r="Z33" s="139"/>
    </row>
    <row r="34" spans="1:26" ht="23.25" customHeight="1">
      <c r="A34" s="147" t="s">
        <v>46</v>
      </c>
      <c r="B34" s="144"/>
      <c r="C34" s="146"/>
      <c r="D34" s="135"/>
      <c r="E34" s="144"/>
      <c r="F34" s="146"/>
      <c r="G34" s="135"/>
      <c r="H34" s="144"/>
      <c r="I34" s="146"/>
      <c r="J34" s="135"/>
      <c r="K34" s="19" t="s">
        <v>31</v>
      </c>
      <c r="L34" s="237">
        <f ca="1">(L29-L30-L31)*12</f>
        <v>48338.416623669938</v>
      </c>
      <c r="M34" s="217"/>
      <c r="N34" s="135"/>
      <c r="O34" s="237">
        <f ca="1">(O29-O30-O31)*12</f>
        <v>16180</v>
      </c>
      <c r="P34" s="217"/>
      <c r="Q34" s="135"/>
      <c r="R34" s="237">
        <f ca="1">(R29-R30-R31)*12</f>
        <v>-3860</v>
      </c>
      <c r="S34" s="217"/>
      <c r="T34" s="135"/>
      <c r="U34" s="234">
        <f t="shared" ca="1" si="3"/>
        <v>60658.416623669938</v>
      </c>
      <c r="V34" s="217"/>
      <c r="W34" s="139"/>
      <c r="X34" s="139"/>
      <c r="Y34" s="139"/>
      <c r="Z34" s="139"/>
    </row>
    <row r="35" spans="1:26" ht="23.25" customHeight="1">
      <c r="A35" s="161" t="s">
        <v>47</v>
      </c>
      <c r="B35" s="144"/>
      <c r="C35" s="7">
        <v>0</v>
      </c>
      <c r="D35" s="135"/>
      <c r="E35" s="144"/>
      <c r="F35" s="7">
        <v>0</v>
      </c>
      <c r="G35" s="135"/>
      <c r="H35" s="144"/>
      <c r="I35" s="7">
        <v>0</v>
      </c>
      <c r="J35" s="135"/>
      <c r="K35" s="19" t="s">
        <v>48</v>
      </c>
      <c r="L35" s="237">
        <f ca="1">'P1 - Financials'!$D$34</f>
        <v>381887.99999999977</v>
      </c>
      <c r="M35" s="217"/>
      <c r="N35" s="135"/>
      <c r="O35" s="237">
        <f ca="1">'P2 - Financials'!$D$35</f>
        <v>0</v>
      </c>
      <c r="P35" s="217"/>
      <c r="Q35" s="135"/>
      <c r="R35" s="237">
        <f ca="1">'P3 - Financials'!$D$35</f>
        <v>0</v>
      </c>
      <c r="S35" s="217"/>
      <c r="T35" s="135"/>
      <c r="U35" s="234">
        <f t="shared" ca="1" si="3"/>
        <v>381887.99999999977</v>
      </c>
      <c r="V35" s="217"/>
      <c r="W35" s="139"/>
      <c r="X35" s="139"/>
      <c r="Y35" s="139"/>
      <c r="Z35" s="139"/>
    </row>
    <row r="36" spans="1:26" ht="23.25" customHeight="1">
      <c r="A36" s="161" t="s">
        <v>49</v>
      </c>
      <c r="B36" s="144"/>
      <c r="C36" s="7">
        <v>5000</v>
      </c>
      <c r="D36" s="135"/>
      <c r="E36" s="144"/>
      <c r="F36" s="7">
        <v>2400</v>
      </c>
      <c r="G36" s="135"/>
      <c r="H36" s="144"/>
      <c r="I36" s="7">
        <v>0</v>
      </c>
      <c r="J36" s="135"/>
      <c r="K36" s="19" t="s">
        <v>50</v>
      </c>
      <c r="L36" s="237">
        <f ca="1">'P1 - Financials'!$D$36</f>
        <v>448502.63973794505</v>
      </c>
      <c r="M36" s="217"/>
      <c r="N36" s="135"/>
      <c r="O36" s="237">
        <f ca="1">'P2 - Financials'!$D$37</f>
        <v>0</v>
      </c>
      <c r="P36" s="217"/>
      <c r="Q36" s="135"/>
      <c r="R36" s="237">
        <f ca="1">'P3 - Financials'!$D$37</f>
        <v>0</v>
      </c>
      <c r="S36" s="217"/>
      <c r="T36" s="135"/>
      <c r="U36" s="234">
        <f t="shared" ca="1" si="3"/>
        <v>448502.63973794505</v>
      </c>
      <c r="V36" s="217"/>
      <c r="W36" s="139"/>
      <c r="X36" s="139"/>
      <c r="Y36" s="139"/>
      <c r="Z36" s="139"/>
    </row>
    <row r="37" spans="1:26" ht="23.25" customHeight="1">
      <c r="A37" s="161" t="s">
        <v>51</v>
      </c>
      <c r="B37" s="144"/>
      <c r="C37" s="7">
        <v>4688</v>
      </c>
      <c r="D37" s="135"/>
      <c r="E37" s="144"/>
      <c r="F37" s="7">
        <v>3250</v>
      </c>
      <c r="G37" s="135"/>
      <c r="H37" s="144"/>
      <c r="I37" s="7">
        <v>0</v>
      </c>
      <c r="J37" s="135"/>
      <c r="K37" s="19" t="s">
        <v>52</v>
      </c>
      <c r="L37" s="237">
        <f ca="1">'P1 - Financials'!$D$39</f>
        <v>331500</v>
      </c>
      <c r="M37" s="217"/>
      <c r="N37" s="135"/>
      <c r="O37" s="237">
        <f ca="1">'P2 - Financials'!$D$40</f>
        <v>0</v>
      </c>
      <c r="P37" s="217"/>
      <c r="Q37" s="135"/>
      <c r="R37" s="237">
        <f ca="1">'P3 - Financials'!D40</f>
        <v>0</v>
      </c>
      <c r="S37" s="217"/>
      <c r="T37" s="135"/>
      <c r="U37" s="234">
        <f t="shared" ca="1" si="3"/>
        <v>331500</v>
      </c>
      <c r="V37" s="217"/>
      <c r="W37" s="139"/>
      <c r="X37" s="139"/>
      <c r="Y37" s="139"/>
      <c r="Z37" s="139"/>
    </row>
    <row r="38" spans="1:26" ht="23.25" customHeight="1">
      <c r="A38" s="161" t="s">
        <v>53</v>
      </c>
      <c r="B38" s="21"/>
      <c r="C38" s="7">
        <v>0</v>
      </c>
      <c r="D38" s="135"/>
      <c r="E38" s="21"/>
      <c r="F38" s="7">
        <v>500</v>
      </c>
      <c r="G38" s="135"/>
      <c r="H38" s="21"/>
      <c r="I38" s="7">
        <v>0</v>
      </c>
      <c r="J38" s="135"/>
      <c r="K38" s="22" t="s">
        <v>54</v>
      </c>
      <c r="L38" s="238">
        <f ca="1">'P1 - Financials'!$D$42</f>
        <v>838502.63973794505</v>
      </c>
      <c r="M38" s="239"/>
      <c r="N38" s="135"/>
      <c r="O38" s="238">
        <f ca="1">'P2 - Financials'!$D$43</f>
        <v>0</v>
      </c>
      <c r="P38" s="239"/>
      <c r="Q38" s="135"/>
      <c r="R38" s="238">
        <f ca="1">'P3 - Financials'!$D$43</f>
        <v>0</v>
      </c>
      <c r="S38" s="239"/>
      <c r="T38" s="139"/>
      <c r="U38" s="235">
        <f t="shared" ca="1" si="3"/>
        <v>838502.63973794505</v>
      </c>
      <c r="V38" s="236"/>
      <c r="W38" s="139"/>
      <c r="X38" s="139"/>
      <c r="Y38" s="139"/>
      <c r="Z38" s="139"/>
    </row>
    <row r="39" spans="1:26" ht="23.25" customHeight="1">
      <c r="A39" s="161" t="s">
        <v>55</v>
      </c>
      <c r="B39" s="144"/>
      <c r="C39" s="7">
        <v>2000</v>
      </c>
      <c r="D39" s="135"/>
      <c r="E39" s="144"/>
      <c r="F39" s="7">
        <v>1700</v>
      </c>
      <c r="G39" s="135"/>
      <c r="H39" s="144"/>
      <c r="I39" s="7">
        <v>0</v>
      </c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9"/>
      <c r="U39" s="135"/>
      <c r="V39" s="135"/>
      <c r="W39" s="139"/>
      <c r="X39" s="139"/>
      <c r="Y39" s="139"/>
      <c r="Z39" s="139"/>
    </row>
    <row r="40" spans="1:26" ht="23.25" customHeight="1">
      <c r="A40" s="161" t="s">
        <v>56</v>
      </c>
      <c r="B40" s="10">
        <v>0.08</v>
      </c>
      <c r="C40" s="23">
        <f>B40*C46</f>
        <v>3840</v>
      </c>
      <c r="D40" s="135"/>
      <c r="E40" s="10">
        <v>0.08</v>
      </c>
      <c r="F40" s="23">
        <f>E40*F46</f>
        <v>2160</v>
      </c>
      <c r="G40" s="135"/>
      <c r="H40" s="10">
        <v>0</v>
      </c>
      <c r="I40" s="23">
        <f>H40*I46</f>
        <v>0</v>
      </c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9"/>
      <c r="U40" s="135"/>
      <c r="V40" s="135"/>
      <c r="W40" s="139"/>
      <c r="X40" s="139"/>
      <c r="Y40" s="139"/>
      <c r="Z40" s="139"/>
    </row>
    <row r="41" spans="1:26" ht="23.25" customHeight="1">
      <c r="A41" s="161" t="s">
        <v>57</v>
      </c>
      <c r="B41" s="144"/>
      <c r="C41" s="7">
        <v>2000</v>
      </c>
      <c r="D41" s="135"/>
      <c r="E41" s="144"/>
      <c r="F41" s="7">
        <v>0</v>
      </c>
      <c r="G41" s="135"/>
      <c r="H41" s="144"/>
      <c r="I41" s="7">
        <v>0</v>
      </c>
      <c r="J41" s="135"/>
      <c r="K41" s="233" t="str">
        <f>"When You Retire at age " &amp; B11 &amp;" Your Empire will have"</f>
        <v>When You Retire at age 53 Your Empire will have</v>
      </c>
      <c r="L41" s="232"/>
      <c r="M41" s="232"/>
      <c r="N41" s="232"/>
      <c r="O41" s="232"/>
      <c r="P41" s="232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spans="1:26" ht="23.25" customHeight="1">
      <c r="A42" s="14" t="s">
        <v>58</v>
      </c>
      <c r="B42" s="24"/>
      <c r="C42" s="25">
        <f>SUM(C35:C41)</f>
        <v>17528</v>
      </c>
      <c r="D42" s="135"/>
      <c r="E42" s="24"/>
      <c r="F42" s="25">
        <f>SUM(F35:F41)</f>
        <v>10010</v>
      </c>
      <c r="G42" s="135"/>
      <c r="H42" s="24"/>
      <c r="I42" s="25">
        <f>SUM(I35:I41)</f>
        <v>0</v>
      </c>
      <c r="J42" s="135"/>
      <c r="K42" s="232"/>
      <c r="L42" s="232"/>
      <c r="M42" s="232"/>
      <c r="N42" s="232"/>
      <c r="O42" s="232"/>
      <c r="P42" s="232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spans="1:26" ht="23.25" customHeight="1">
      <c r="A43" s="135"/>
      <c r="B43" s="144"/>
      <c r="C43" s="146"/>
      <c r="D43" s="135"/>
      <c r="E43" s="144"/>
      <c r="F43" s="146"/>
      <c r="G43" s="135"/>
      <c r="H43" s="144"/>
      <c r="I43" s="146"/>
      <c r="J43" s="135"/>
      <c r="K43" s="233" t="str">
        <f ca="1">"a Monthly Net Cash Flow of "&amp;TEXT(U33,"$#,#0.00")</f>
        <v>a Monthly Net Cash Flow of $5,054.87</v>
      </c>
      <c r="L43" s="232"/>
      <c r="M43" s="232"/>
      <c r="N43" s="232"/>
      <c r="O43" s="232"/>
      <c r="P43" s="232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spans="1:26" ht="23.25" customHeight="1">
      <c r="A44" s="147" t="s">
        <v>59</v>
      </c>
      <c r="B44" s="144"/>
      <c r="C44" s="146"/>
      <c r="D44" s="135"/>
      <c r="E44" s="144"/>
      <c r="F44" s="146"/>
      <c r="G44" s="135"/>
      <c r="H44" s="144"/>
      <c r="I44" s="146"/>
      <c r="J44" s="135"/>
      <c r="K44" s="232"/>
      <c r="L44" s="232"/>
      <c r="M44" s="232"/>
      <c r="N44" s="232"/>
      <c r="O44" s="232"/>
      <c r="P44" s="232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spans="1:26" ht="23.25" customHeight="1">
      <c r="A45" s="161" t="s">
        <v>60</v>
      </c>
      <c r="B45" s="144"/>
      <c r="C45" s="7">
        <v>4000</v>
      </c>
      <c r="D45" s="135"/>
      <c r="E45" s="144"/>
      <c r="F45" s="7">
        <v>2250</v>
      </c>
      <c r="G45" s="135"/>
      <c r="H45" s="144"/>
      <c r="I45" s="7">
        <v>0</v>
      </c>
      <c r="J45" s="135"/>
      <c r="K45" s="233" t="str">
        <f ca="1">"and Total Property Value of " &amp;TEXT(U38, "$#,#0.00")</f>
        <v>and Total Property Value of $838,502.64</v>
      </c>
      <c r="L45" s="232"/>
      <c r="M45" s="232"/>
      <c r="N45" s="232"/>
      <c r="O45" s="232"/>
      <c r="P45" s="232"/>
      <c r="Q45" s="139"/>
      <c r="R45" s="139"/>
      <c r="S45" s="139"/>
      <c r="T45" s="139"/>
      <c r="U45" s="139"/>
      <c r="V45" s="139"/>
      <c r="W45" s="139"/>
      <c r="X45" s="139"/>
      <c r="Y45" s="139"/>
      <c r="Z45" s="139"/>
    </row>
    <row r="46" spans="1:26" ht="23.25" customHeight="1">
      <c r="A46" s="161" t="s">
        <v>61</v>
      </c>
      <c r="B46" s="21"/>
      <c r="C46" s="148">
        <f>C45*12</f>
        <v>48000</v>
      </c>
      <c r="D46" s="135"/>
      <c r="E46" s="21"/>
      <c r="F46" s="148">
        <f>F45*12</f>
        <v>27000</v>
      </c>
      <c r="G46" s="135"/>
      <c r="H46" s="21"/>
      <c r="I46" s="148">
        <f>I45*12</f>
        <v>0</v>
      </c>
      <c r="J46" s="135"/>
      <c r="K46" s="232"/>
      <c r="L46" s="232"/>
      <c r="M46" s="232"/>
      <c r="N46" s="232"/>
      <c r="O46" s="232"/>
      <c r="P46" s="232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spans="1:26" ht="23.25" customHeight="1">
      <c r="A47" s="161" t="s">
        <v>62</v>
      </c>
      <c r="B47" s="10">
        <v>0.03</v>
      </c>
      <c r="C47" s="26">
        <f>C46*B47*-1</f>
        <v>-1440</v>
      </c>
      <c r="D47" s="135"/>
      <c r="E47" s="10">
        <v>0.03</v>
      </c>
      <c r="F47" s="26">
        <f>F46*E47*-1</f>
        <v>-810</v>
      </c>
      <c r="G47" s="135"/>
      <c r="H47" s="10">
        <v>0</v>
      </c>
      <c r="I47" s="26">
        <f>I46*H47*-1</f>
        <v>0</v>
      </c>
      <c r="J47" s="135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spans="1:26" ht="23.25" customHeight="1">
      <c r="A48" s="27" t="s">
        <v>63</v>
      </c>
      <c r="B48" s="28"/>
      <c r="C48" s="29">
        <f>SUM(C46:C47)</f>
        <v>46560</v>
      </c>
      <c r="D48" s="135"/>
      <c r="E48" s="28"/>
      <c r="F48" s="29">
        <f>SUM(F46:F47)</f>
        <v>26190</v>
      </c>
      <c r="G48" s="135"/>
      <c r="H48" s="28"/>
      <c r="I48" s="29">
        <f>SUM(I46:I47)</f>
        <v>0</v>
      </c>
      <c r="J48" s="135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spans="1:26" ht="23.25" customHeight="1">
      <c r="A49" s="162"/>
      <c r="B49" s="162"/>
      <c r="C49" s="162"/>
      <c r="D49" s="162"/>
      <c r="E49" s="162"/>
      <c r="F49" s="162"/>
      <c r="G49" s="162"/>
      <c r="H49" s="162"/>
      <c r="I49" s="162"/>
      <c r="J49" s="135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ht="23.25" customHeight="1">
      <c r="A50" s="162"/>
      <c r="B50" s="162"/>
      <c r="C50" s="163"/>
      <c r="D50" s="162"/>
      <c r="E50" s="162"/>
      <c r="F50" s="162"/>
      <c r="G50" s="162"/>
      <c r="H50" s="162"/>
      <c r="I50" s="162"/>
      <c r="J50" s="135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spans="1:26" ht="23.25" customHeight="1">
      <c r="A51" s="162"/>
      <c r="B51" s="162"/>
      <c r="C51" s="162"/>
      <c r="D51" s="162"/>
      <c r="E51" s="162"/>
      <c r="F51" s="162"/>
      <c r="G51" s="162"/>
      <c r="H51" s="162"/>
      <c r="I51" s="162"/>
      <c r="J51" s="135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</row>
    <row r="52" spans="1:26" ht="23.25" customHeight="1">
      <c r="A52" s="162"/>
      <c r="B52" s="162"/>
      <c r="C52" s="162"/>
      <c r="D52" s="162"/>
      <c r="E52" s="162"/>
      <c r="F52" s="162"/>
      <c r="G52" s="162"/>
      <c r="H52" s="162"/>
      <c r="I52" s="162"/>
      <c r="J52" s="135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spans="1:26" ht="23.25" customHeight="1">
      <c r="A53" s="162"/>
      <c r="B53" s="162"/>
      <c r="C53" s="162"/>
      <c r="D53" s="162"/>
      <c r="E53" s="162"/>
      <c r="F53" s="162"/>
      <c r="G53" s="162"/>
      <c r="H53" s="162"/>
      <c r="I53" s="162"/>
      <c r="J53" s="135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26" ht="23.25" customHeight="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26" ht="23.25" customHeight="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spans="1:26" ht="23.25" customHeight="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spans="1:26" ht="23.25" customHeight="1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6" ht="23.25" customHeight="1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spans="1:26" ht="23.25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spans="1:26" ht="23.25" customHeight="1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6" ht="23.25" customHeight="1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6" ht="23.25" customHeight="1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6" ht="23.25" customHeight="1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spans="1:26" ht="23.2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spans="1:26" ht="23.25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spans="1:26" ht="23.25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spans="1:26" ht="23.25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26" ht="23.25" customHeight="1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spans="1:26" ht="23.25" customHeight="1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spans="1:26" ht="23.25" customHeight="1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spans="1:26" ht="23.25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</row>
    <row r="72" spans="1:26" ht="23.25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6" ht="23.25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spans="1:26" ht="23.25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ht="23.25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6" ht="23.25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spans="1:26" ht="23.25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ht="23.25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ht="23.2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spans="1:26" ht="23.2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spans="1:26" ht="23.25" customHeight="1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spans="1:26" ht="23.25" customHeight="1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spans="1:26" ht="23.25" customHeight="1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spans="1:26" ht="23.25" customHeight="1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</row>
    <row r="85" spans="1:26" ht="23.25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spans="1:26" ht="23.25" customHeight="1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spans="1:26" ht="23.25" customHeight="1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spans="1:26" ht="23.2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</row>
    <row r="89" spans="1:26" ht="23.2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6" ht="23.2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spans="1:26" ht="23.25" customHeight="1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6" ht="23.2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6" ht="23.25" customHeight="1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spans="1:26" ht="23.25" customHeight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</row>
    <row r="95" spans="1:26" ht="23.25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spans="1:26" ht="23.25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</row>
    <row r="97" spans="1:26" ht="23.25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</row>
    <row r="98" spans="1:26" ht="23.25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</row>
    <row r="99" spans="1:26" ht="23.25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</row>
    <row r="100" spans="1:26" ht="23.25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spans="1:26" ht="23.25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spans="1:26" ht="23.25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spans="1:26" ht="23.25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</row>
    <row r="104" spans="1:26" ht="23.25" customHeight="1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</row>
    <row r="105" spans="1:26" ht="23.25" customHeight="1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spans="1:26" ht="23.25" customHeight="1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spans="1:26" ht="23.25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spans="1:26" ht="23.25" customHeight="1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spans="1:26" ht="23.25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spans="1:26" ht="23.25" customHeight="1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spans="1:26" ht="23.25" customHeight="1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</row>
    <row r="112" spans="1:26" ht="23.25" customHeight="1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spans="1:26" ht="23.25" customHeight="1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spans="1:26" ht="23.2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spans="1:26" ht="23.25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spans="1:26" ht="23.25" customHeight="1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spans="1:26" ht="23.25" customHeight="1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</row>
    <row r="118" spans="1:26" ht="23.25" customHeight="1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</row>
    <row r="119" spans="1:26" ht="23.25" customHeight="1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</row>
    <row r="120" spans="1:26" ht="23.25" customHeight="1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</row>
    <row r="121" spans="1:26" ht="23.25" customHeight="1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</row>
    <row r="122" spans="1:26" ht="23.25" customHeight="1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</row>
    <row r="123" spans="1:26" ht="23.25" customHeight="1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  <row r="124" spans="1:26" ht="23.25" customHeight="1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</row>
    <row r="125" spans="1:26" ht="23.25" customHeight="1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spans="1:26" ht="23.25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</row>
    <row r="127" spans="1:26" ht="23.25" customHeight="1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</row>
    <row r="128" spans="1:26" ht="23.25" customHeight="1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</row>
    <row r="129" spans="1:26" ht="23.25" customHeight="1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</row>
    <row r="130" spans="1:26" ht="23.25" customHeight="1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</row>
    <row r="131" spans="1:26" ht="23.25" customHeight="1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</row>
    <row r="132" spans="1:26" ht="23.25" customHeight="1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</row>
    <row r="133" spans="1:26" ht="23.25" customHeight="1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</row>
    <row r="134" spans="1:26" ht="23.25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</row>
    <row r="135" spans="1:26" ht="23.25" customHeight="1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</row>
    <row r="136" spans="1:26" ht="23.25" customHeight="1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</row>
    <row r="137" spans="1:26" ht="23.25" customHeight="1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</row>
    <row r="138" spans="1:26" ht="23.25" customHeight="1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</row>
    <row r="139" spans="1:26" ht="23.25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</row>
    <row r="140" spans="1:26" ht="23.25" customHeight="1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</row>
    <row r="141" spans="1:26" ht="23.25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</row>
    <row r="142" spans="1:26" ht="23.25" customHeight="1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</row>
    <row r="143" spans="1:26" ht="23.25" customHeight="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</row>
    <row r="144" spans="1:26" ht="23.25" customHeight="1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</row>
    <row r="145" spans="1:26" ht="23.25" customHeight="1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</row>
    <row r="146" spans="1:26" ht="23.25" customHeight="1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</row>
    <row r="147" spans="1:26" ht="23.25" customHeight="1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</row>
    <row r="148" spans="1:26" ht="23.25" customHeight="1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</row>
    <row r="149" spans="1:26" ht="23.25" customHeight="1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</row>
    <row r="150" spans="1:26" ht="23.25" customHeight="1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</row>
    <row r="151" spans="1:26" ht="23.25" customHeight="1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</row>
    <row r="152" spans="1:26" ht="23.25" customHeight="1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</row>
    <row r="153" spans="1:26" ht="23.25" customHeight="1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</row>
    <row r="154" spans="1:26" ht="23.25" customHeight="1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</row>
    <row r="155" spans="1:26" ht="23.25" customHeight="1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</row>
    <row r="156" spans="1:26" ht="23.25" customHeight="1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</row>
    <row r="157" spans="1:26" ht="23.25" customHeight="1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</row>
    <row r="158" spans="1:26" ht="23.25" customHeight="1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</row>
    <row r="159" spans="1:26" ht="23.25" customHeight="1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</row>
    <row r="160" spans="1:26" ht="23.2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</row>
    <row r="161" spans="1:26" ht="23.25" customHeight="1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</row>
    <row r="162" spans="1:26" ht="23.25" customHeight="1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</row>
    <row r="163" spans="1:26" ht="23.25" customHeight="1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</row>
    <row r="164" spans="1:26" ht="23.25" customHeight="1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</row>
    <row r="165" spans="1:26" ht="23.25" customHeight="1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</row>
    <row r="166" spans="1:26" ht="23.25" customHeight="1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</row>
    <row r="167" spans="1:26" ht="23.25" customHeight="1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</row>
    <row r="168" spans="1:26" ht="23.25" customHeight="1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</row>
    <row r="169" spans="1:26" ht="23.25" customHeight="1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</row>
    <row r="170" spans="1:26" ht="23.25" customHeight="1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</row>
    <row r="171" spans="1:26" ht="23.25" customHeight="1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</row>
    <row r="172" spans="1:26" ht="23.25" customHeight="1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</row>
    <row r="173" spans="1:26" ht="23.25" customHeight="1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</row>
    <row r="174" spans="1:26" ht="23.25" customHeight="1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</row>
    <row r="175" spans="1:26" ht="23.25" customHeight="1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</row>
    <row r="176" spans="1:26" ht="23.25" customHeight="1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</row>
    <row r="177" spans="1:26" ht="23.25" customHeight="1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</row>
    <row r="178" spans="1:26" ht="23.2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</row>
    <row r="179" spans="1:26" ht="23.25" customHeight="1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</row>
    <row r="180" spans="1:26" ht="23.25" customHeight="1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</row>
    <row r="181" spans="1:26" ht="23.25" customHeight="1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</row>
    <row r="182" spans="1:26" ht="23.25" customHeight="1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</row>
    <row r="183" spans="1:26" ht="23.25" customHeight="1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</row>
    <row r="184" spans="1:26" ht="23.25" customHeight="1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</row>
    <row r="185" spans="1:26" ht="23.2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</row>
    <row r="186" spans="1:26" ht="23.25" customHeight="1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</row>
    <row r="187" spans="1:26" ht="23.25" customHeight="1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</row>
    <row r="188" spans="1:26" ht="23.25" customHeight="1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</row>
    <row r="189" spans="1:26" ht="23.25" customHeight="1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</row>
    <row r="190" spans="1:26" ht="23.25" customHeight="1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</row>
    <row r="191" spans="1:26" ht="23.25" customHeight="1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</row>
    <row r="192" spans="1:26" ht="23.25" customHeight="1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</row>
    <row r="193" spans="1:26" ht="23.25" customHeight="1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</row>
    <row r="194" spans="1:26" ht="23.25" customHeight="1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</row>
    <row r="195" spans="1:26" ht="23.25" customHeight="1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</row>
    <row r="196" spans="1:26" ht="23.25" customHeight="1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</row>
    <row r="197" spans="1:26" ht="23.25" customHeight="1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</row>
    <row r="198" spans="1:26" ht="23.25" customHeight="1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</row>
    <row r="199" spans="1:26" ht="23.25" customHeight="1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</row>
    <row r="200" spans="1:26" ht="23.25" customHeight="1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</row>
    <row r="201" spans="1:26" ht="23.25" customHeight="1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</row>
    <row r="202" spans="1:26" ht="23.25" customHeight="1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</row>
    <row r="203" spans="1:26" ht="23.25" customHeight="1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</row>
    <row r="204" spans="1:26" ht="23.25" customHeight="1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</row>
    <row r="205" spans="1:26" ht="23.25" customHeight="1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</row>
    <row r="206" spans="1:26" ht="23.25" customHeight="1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</row>
    <row r="207" spans="1:26" ht="23.25" customHeight="1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</row>
    <row r="208" spans="1:26" ht="23.25" customHeight="1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</row>
    <row r="209" spans="1:26" ht="23.25" customHeight="1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</row>
    <row r="210" spans="1:26" ht="23.25" customHeight="1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</row>
    <row r="211" spans="1:26" ht="23.25" customHeight="1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</row>
    <row r="212" spans="1:26" ht="23.25" customHeight="1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</row>
    <row r="213" spans="1:26" ht="23.25" customHeight="1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</row>
    <row r="214" spans="1:26" ht="23.25" customHeight="1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</row>
    <row r="215" spans="1:26" ht="23.25" customHeight="1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</row>
    <row r="216" spans="1:26" ht="23.25" customHeight="1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</row>
    <row r="217" spans="1:26" ht="23.25" customHeight="1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</row>
    <row r="218" spans="1:26" ht="23.25" customHeight="1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</row>
    <row r="219" spans="1:26" ht="23.25" customHeight="1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</row>
    <row r="220" spans="1:26" ht="23.25" customHeight="1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</row>
    <row r="221" spans="1:26" ht="23.25" customHeight="1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</row>
    <row r="222" spans="1:26" ht="23.25" customHeight="1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</row>
    <row r="223" spans="1:26" ht="23.25" customHeight="1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</row>
    <row r="224" spans="1:26" ht="23.25" customHeight="1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</row>
    <row r="225" spans="1:26" ht="23.25" customHeight="1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</row>
    <row r="226" spans="1:26" ht="23.25" customHeight="1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</row>
    <row r="227" spans="1:26" ht="23.25" customHeight="1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</row>
    <row r="228" spans="1:26" ht="23.25" customHeight="1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</row>
    <row r="229" spans="1:26" ht="23.25" customHeight="1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</row>
    <row r="230" spans="1:26" ht="23.25" customHeight="1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</row>
    <row r="231" spans="1:26" ht="23.25" customHeight="1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</row>
    <row r="232" spans="1:26" ht="23.25" customHeight="1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</row>
    <row r="233" spans="1:26" ht="23.25" customHeight="1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</row>
    <row r="234" spans="1:26" ht="23.25" customHeight="1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</row>
    <row r="235" spans="1:26" ht="23.25" customHeight="1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</row>
    <row r="236" spans="1:26" ht="23.25" customHeight="1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</row>
    <row r="237" spans="1:26" ht="23.25" customHeight="1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</row>
    <row r="238" spans="1:26" ht="23.25" customHeight="1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</row>
    <row r="239" spans="1:26" ht="23.25" customHeight="1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</row>
    <row r="240" spans="1:26" ht="23.25" customHeight="1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</row>
    <row r="241" spans="1:26" ht="23.25" customHeight="1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</row>
    <row r="242" spans="1:26" ht="23.25" customHeight="1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</row>
    <row r="243" spans="1:26" ht="23.25" customHeight="1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</row>
    <row r="244" spans="1:26" ht="23.25" customHeight="1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</row>
    <row r="245" spans="1:26" ht="23.25" customHeight="1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</row>
    <row r="246" spans="1:26" ht="23.25" customHeight="1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</row>
    <row r="247" spans="1:26" ht="23.25" customHeight="1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</row>
    <row r="248" spans="1:26" ht="23.25" customHeight="1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</row>
    <row r="249" spans="1:26" ht="23.25" customHeight="1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</row>
    <row r="250" spans="1:26" ht="23.25" customHeight="1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</row>
    <row r="251" spans="1:26" ht="23.25" customHeight="1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</row>
    <row r="252" spans="1:26" ht="23.25" customHeight="1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</row>
    <row r="253" spans="1:26" ht="23.25" customHeight="1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</row>
    <row r="254" spans="1:26" ht="23.25" customHeight="1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</row>
    <row r="255" spans="1:26" ht="23.25" customHeight="1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</row>
    <row r="256" spans="1:26" ht="23.25" customHeight="1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</row>
    <row r="257" spans="1:26" ht="23.25" customHeight="1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</row>
    <row r="258" spans="1:26" ht="23.25" customHeight="1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</row>
    <row r="259" spans="1:26" ht="23.25" customHeight="1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</row>
    <row r="260" spans="1:26" ht="23.25" customHeight="1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</row>
    <row r="261" spans="1:26" ht="23.25" customHeight="1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</row>
    <row r="262" spans="1:26" ht="23.25" customHeight="1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</row>
    <row r="263" spans="1:26" ht="23.25" customHeight="1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</row>
    <row r="264" spans="1:26" ht="23.25" customHeight="1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</row>
    <row r="265" spans="1:26" ht="23.25" customHeight="1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</row>
    <row r="266" spans="1:26" ht="23.25" customHeight="1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</row>
    <row r="267" spans="1:26" ht="23.25" customHeight="1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</row>
    <row r="268" spans="1:26" ht="23.25" customHeight="1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</row>
    <row r="269" spans="1:26" ht="23.25" customHeight="1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</row>
    <row r="270" spans="1:26" ht="23.25" customHeight="1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</row>
    <row r="271" spans="1:26" ht="23.25" customHeight="1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</row>
    <row r="272" spans="1:26" ht="23.25" customHeight="1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</row>
    <row r="273" spans="1:26" ht="23.25" customHeight="1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</row>
    <row r="274" spans="1:26" ht="23.25" customHeight="1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</row>
    <row r="275" spans="1:26" ht="23.25" customHeight="1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</row>
    <row r="276" spans="1:26" ht="23.25" customHeight="1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</row>
    <row r="277" spans="1:26" ht="23.25" customHeight="1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</row>
    <row r="278" spans="1:26" ht="23.25" customHeight="1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</row>
    <row r="279" spans="1:26" ht="23.25" customHeight="1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</row>
    <row r="280" spans="1:26" ht="23.25" customHeight="1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</row>
    <row r="281" spans="1:26" ht="23.25" customHeight="1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</row>
    <row r="282" spans="1:26" ht="23.25" customHeight="1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</row>
    <row r="283" spans="1:26" ht="23.25" customHeight="1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</row>
    <row r="284" spans="1:26" ht="23.25" customHeight="1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</row>
    <row r="285" spans="1:26" ht="23.25" customHeight="1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</row>
    <row r="286" spans="1:26" ht="23.25" customHeight="1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</row>
    <row r="287" spans="1:26" ht="23.25" customHeight="1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</row>
    <row r="288" spans="1:26" ht="23.25" customHeight="1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</row>
    <row r="289" spans="1:26" ht="23.25" customHeight="1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</row>
    <row r="290" spans="1:26" ht="23.25" customHeight="1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</row>
    <row r="291" spans="1:26" ht="23.25" customHeight="1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</row>
    <row r="292" spans="1:26" ht="23.25" customHeight="1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</row>
    <row r="293" spans="1:26" ht="23.25" customHeight="1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</row>
    <row r="294" spans="1:26" ht="23.25" customHeight="1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</row>
    <row r="295" spans="1:26" ht="23.25" customHeight="1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</row>
    <row r="296" spans="1:26" ht="23.25" customHeight="1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</row>
    <row r="297" spans="1:26" ht="23.25" customHeight="1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</row>
    <row r="298" spans="1:26" ht="23.25" customHeight="1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</row>
    <row r="299" spans="1:26" ht="23.25" customHeight="1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</row>
    <row r="300" spans="1:26" ht="23.25" customHeight="1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</row>
    <row r="301" spans="1:26" ht="23.25" customHeight="1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</row>
    <row r="302" spans="1:26" ht="23.25" customHeight="1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</row>
    <row r="303" spans="1:26" ht="23.25" customHeight="1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</row>
    <row r="304" spans="1:26" ht="23.25" customHeight="1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</row>
    <row r="305" spans="1:26" ht="23.25" customHeight="1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</row>
    <row r="306" spans="1:26" ht="23.25" customHeight="1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</row>
    <row r="307" spans="1:26" ht="23.25" customHeight="1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</row>
    <row r="308" spans="1:26" ht="23.25" customHeight="1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</row>
    <row r="309" spans="1:26" ht="23.25" customHeight="1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</row>
    <row r="310" spans="1:26" ht="23.25" customHeight="1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</row>
    <row r="311" spans="1:26" ht="23.25" customHeight="1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</row>
    <row r="312" spans="1:26" ht="23.25" customHeight="1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</row>
    <row r="313" spans="1:26" ht="23.25" customHeight="1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</row>
    <row r="314" spans="1:26" ht="23.25" customHeight="1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</row>
    <row r="315" spans="1:26" ht="23.25" customHeight="1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</row>
    <row r="316" spans="1:26" ht="23.25" customHeight="1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</row>
    <row r="317" spans="1:26" ht="23.25" customHeight="1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</row>
    <row r="318" spans="1:26" ht="23.25" customHeight="1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</row>
    <row r="319" spans="1:26" ht="23.25" customHeight="1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</row>
    <row r="320" spans="1:26" ht="23.25" customHeight="1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</row>
    <row r="321" spans="1:26" ht="23.25" customHeight="1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</row>
    <row r="322" spans="1:26" ht="23.25" customHeight="1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</row>
    <row r="323" spans="1:26" ht="23.25" customHeight="1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</row>
    <row r="324" spans="1:26" ht="23.25" customHeight="1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</row>
    <row r="325" spans="1:26" ht="23.25" customHeight="1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</row>
    <row r="326" spans="1:26" ht="23.25" customHeight="1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</row>
    <row r="327" spans="1:26" ht="23.25" customHeight="1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</row>
    <row r="328" spans="1:26" ht="23.25" customHeight="1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</row>
    <row r="329" spans="1:26" ht="23.25" customHeight="1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</row>
    <row r="330" spans="1:26" ht="23.25" customHeight="1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</row>
    <row r="331" spans="1:26" ht="23.25" customHeight="1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</row>
    <row r="332" spans="1:26" ht="23.25" customHeight="1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</row>
    <row r="333" spans="1:26" ht="23.25" customHeight="1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</row>
    <row r="334" spans="1:26" ht="23.25" customHeight="1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</row>
    <row r="335" spans="1:26" ht="23.25" customHeight="1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</row>
    <row r="336" spans="1:26" ht="23.25" customHeight="1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</row>
    <row r="337" spans="1:26" ht="23.25" customHeight="1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</row>
    <row r="338" spans="1:26" ht="23.25" customHeight="1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</row>
    <row r="339" spans="1:26" ht="23.25" customHeight="1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</row>
    <row r="340" spans="1:26" ht="23.25" customHeight="1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</row>
    <row r="341" spans="1:26" ht="23.25" customHeight="1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</row>
    <row r="342" spans="1:26" ht="23.25" customHeight="1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</row>
    <row r="343" spans="1:26" ht="23.25" customHeight="1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</row>
    <row r="344" spans="1:26" ht="23.25" customHeight="1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</row>
    <row r="345" spans="1:26" ht="23.25" customHeight="1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</row>
    <row r="346" spans="1:26" ht="23.25" customHeight="1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</row>
    <row r="347" spans="1:26" ht="23.25" customHeight="1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</row>
    <row r="348" spans="1:26" ht="23.25" customHeight="1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</row>
    <row r="349" spans="1:26" ht="23.25" customHeight="1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</row>
    <row r="350" spans="1:26" ht="23.25" customHeight="1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</row>
    <row r="351" spans="1:26" ht="23.25" customHeight="1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</row>
    <row r="352" spans="1:26" ht="23.25" customHeight="1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</row>
    <row r="353" spans="1:26" ht="23.25" customHeight="1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</row>
    <row r="354" spans="1:26" ht="23.25" customHeight="1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</row>
    <row r="355" spans="1:26" ht="23.25" customHeight="1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</row>
    <row r="356" spans="1:26" ht="23.25" customHeight="1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</row>
    <row r="357" spans="1:26" ht="23.25" customHeight="1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</row>
    <row r="358" spans="1:26" ht="23.25" customHeight="1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</row>
    <row r="359" spans="1:26" ht="23.25" customHeight="1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</row>
    <row r="360" spans="1:26" ht="23.25" customHeight="1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</row>
    <row r="361" spans="1:26" ht="23.25" customHeight="1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</row>
    <row r="362" spans="1:26" ht="23.25" customHeight="1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</row>
    <row r="363" spans="1:26" ht="23.25" customHeight="1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</row>
    <row r="364" spans="1:26" ht="23.25" customHeight="1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</row>
    <row r="365" spans="1:26" ht="23.25" customHeight="1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</row>
    <row r="366" spans="1:26" ht="23.25" customHeight="1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</row>
    <row r="367" spans="1:26" ht="23.25" customHeight="1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</row>
    <row r="368" spans="1:26" ht="23.25" customHeight="1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</row>
    <row r="369" spans="1:26" ht="23.25" customHeight="1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</row>
    <row r="370" spans="1:26" ht="23.25" customHeight="1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</row>
    <row r="371" spans="1:26" ht="23.25" customHeight="1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</row>
    <row r="372" spans="1:26" ht="23.25" customHeight="1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</row>
    <row r="373" spans="1:26" ht="23.25" customHeight="1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</row>
    <row r="374" spans="1:26" ht="23.25" customHeight="1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</row>
    <row r="375" spans="1:26" ht="23.25" customHeight="1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</row>
    <row r="376" spans="1:26" ht="23.25" customHeight="1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</row>
    <row r="377" spans="1:26" ht="23.25" customHeight="1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</row>
    <row r="378" spans="1:26" ht="23.25" customHeight="1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</row>
    <row r="379" spans="1:26" ht="23.25" customHeight="1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</row>
    <row r="380" spans="1:26" ht="23.25" customHeight="1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</row>
    <row r="381" spans="1:26" ht="23.25" customHeight="1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</row>
    <row r="382" spans="1:26" ht="23.25" customHeight="1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</row>
    <row r="383" spans="1:26" ht="23.25" customHeight="1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</row>
    <row r="384" spans="1:26" ht="23.25" customHeight="1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</row>
    <row r="385" spans="1:26" ht="23.25" customHeight="1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</row>
    <row r="386" spans="1:26" ht="23.25" customHeight="1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</row>
    <row r="387" spans="1:26" ht="23.25" customHeight="1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</row>
    <row r="388" spans="1:26" ht="23.25" customHeight="1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</row>
    <row r="389" spans="1:26" ht="23.25" customHeight="1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</row>
    <row r="390" spans="1:26" ht="23.25" customHeight="1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</row>
    <row r="391" spans="1:26" ht="23.25" customHeight="1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</row>
    <row r="392" spans="1:26" ht="23.25" customHeight="1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</row>
    <row r="393" spans="1:26" ht="23.25" customHeight="1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</row>
    <row r="394" spans="1:26" ht="23.25" customHeight="1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</row>
    <row r="395" spans="1:26" ht="23.25" customHeight="1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</row>
    <row r="396" spans="1:26" ht="23.25" customHeight="1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</row>
    <row r="397" spans="1:26" ht="23.25" customHeight="1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</row>
    <row r="398" spans="1:26" ht="23.25" customHeight="1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</row>
    <row r="399" spans="1:26" ht="23.25" customHeight="1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</row>
    <row r="400" spans="1:26" ht="23.25" customHeight="1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</row>
    <row r="401" spans="1:26" ht="23.25" customHeight="1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</row>
    <row r="402" spans="1:26" ht="23.25" customHeight="1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</row>
    <row r="403" spans="1:26" ht="23.25" customHeight="1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</row>
    <row r="404" spans="1:26" ht="23.25" customHeight="1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</row>
    <row r="405" spans="1:26" ht="23.25" customHeight="1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</row>
    <row r="406" spans="1:26" ht="23.25" customHeight="1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</row>
    <row r="407" spans="1:26" ht="23.25" customHeight="1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</row>
    <row r="408" spans="1:26" ht="23.25" customHeight="1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</row>
    <row r="409" spans="1:26" ht="23.25" customHeight="1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</row>
    <row r="410" spans="1:26" ht="23.25" customHeight="1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</row>
    <row r="411" spans="1:26" ht="23.25" customHeight="1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</row>
    <row r="412" spans="1:26" ht="23.25" customHeight="1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</row>
    <row r="413" spans="1:26" ht="23.25" customHeight="1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</row>
    <row r="414" spans="1:26" ht="23.25" customHeight="1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</row>
    <row r="415" spans="1:26" ht="23.25" customHeight="1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</row>
    <row r="416" spans="1:26" ht="23.25" customHeight="1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</row>
    <row r="417" spans="1:26" ht="23.25" customHeight="1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</row>
    <row r="418" spans="1:26" ht="23.25" customHeight="1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</row>
    <row r="419" spans="1:26" ht="23.25" customHeight="1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</row>
    <row r="420" spans="1:26" ht="23.25" customHeight="1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</row>
    <row r="421" spans="1:26" ht="23.25" customHeight="1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</row>
    <row r="422" spans="1:26" ht="23.25" customHeight="1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</row>
    <row r="423" spans="1:26" ht="23.25" customHeight="1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</row>
    <row r="424" spans="1:26" ht="23.25" customHeight="1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</row>
    <row r="425" spans="1:26" ht="23.25" customHeight="1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</row>
    <row r="426" spans="1:26" ht="23.25" customHeight="1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</row>
    <row r="427" spans="1:26" ht="23.25" customHeight="1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</row>
    <row r="428" spans="1:26" ht="23.25" customHeight="1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</row>
    <row r="429" spans="1:26" ht="23.25" customHeight="1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</row>
    <row r="430" spans="1:26" ht="23.25" customHeight="1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</row>
    <row r="431" spans="1:26" ht="23.25" customHeight="1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</row>
    <row r="432" spans="1:26" ht="23.25" customHeight="1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</row>
    <row r="433" spans="1:26" ht="23.25" customHeight="1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</row>
    <row r="434" spans="1:26" ht="23.25" customHeight="1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</row>
    <row r="435" spans="1:26" ht="23.25" customHeight="1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</row>
    <row r="436" spans="1:26" ht="23.25" customHeight="1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</row>
    <row r="437" spans="1:26" ht="23.25" customHeight="1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</row>
    <row r="438" spans="1:26" ht="23.25" customHeight="1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</row>
    <row r="439" spans="1:26" ht="23.25" customHeight="1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</row>
    <row r="440" spans="1:26" ht="23.25" customHeight="1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</row>
    <row r="441" spans="1:26" ht="23.25" customHeight="1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</row>
    <row r="442" spans="1:26" ht="23.25" customHeight="1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</row>
    <row r="443" spans="1:26" ht="23.25" customHeight="1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</row>
    <row r="444" spans="1:26" ht="23.25" customHeight="1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</row>
    <row r="445" spans="1:26" ht="23.25" customHeight="1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</row>
    <row r="446" spans="1:26" ht="23.25" customHeight="1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</row>
    <row r="447" spans="1:26" ht="23.25" customHeight="1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</row>
    <row r="448" spans="1:26" ht="23.25" customHeight="1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</row>
    <row r="449" spans="1:26" ht="23.25" customHeight="1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</row>
    <row r="450" spans="1:26" ht="23.25" customHeight="1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</row>
    <row r="451" spans="1:26" ht="23.25" customHeight="1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</row>
    <row r="452" spans="1:26" ht="23.25" customHeight="1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</row>
    <row r="453" spans="1:26" ht="23.25" customHeight="1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</row>
    <row r="454" spans="1:26" ht="23.25" customHeight="1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</row>
    <row r="455" spans="1:26" ht="23.25" customHeight="1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</row>
    <row r="456" spans="1:26" ht="23.25" customHeight="1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</row>
    <row r="457" spans="1:26" ht="23.25" customHeight="1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</row>
    <row r="458" spans="1:26" ht="23.25" customHeight="1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</row>
    <row r="459" spans="1:26" ht="23.25" customHeight="1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</row>
    <row r="460" spans="1:26" ht="23.25" customHeight="1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</row>
    <row r="461" spans="1:26" ht="23.25" customHeight="1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</row>
    <row r="462" spans="1:26" ht="23.25" customHeight="1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</row>
    <row r="463" spans="1:26" ht="23.25" customHeight="1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</row>
    <row r="464" spans="1:26" ht="23.25" customHeight="1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</row>
    <row r="465" spans="1:26" ht="23.25" customHeight="1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</row>
    <row r="466" spans="1:26" ht="23.25" customHeight="1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</row>
    <row r="467" spans="1:26" ht="23.25" customHeight="1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</row>
    <row r="468" spans="1:26" ht="23.25" customHeight="1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</row>
    <row r="469" spans="1:26" ht="23.25" customHeight="1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</row>
    <row r="470" spans="1:26" ht="23.25" customHeight="1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</row>
    <row r="471" spans="1:26" ht="23.25" customHeight="1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</row>
    <row r="472" spans="1:26" ht="23.25" customHeight="1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</row>
    <row r="473" spans="1:26" ht="23.25" customHeight="1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</row>
    <row r="474" spans="1:26" ht="23.25" customHeight="1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</row>
    <row r="475" spans="1:26" ht="23.25" customHeight="1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</row>
    <row r="476" spans="1:26" ht="23.25" customHeight="1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</row>
    <row r="477" spans="1:26" ht="23.25" customHeight="1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</row>
    <row r="478" spans="1:26" ht="23.25" customHeight="1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</row>
    <row r="479" spans="1:26" ht="23.25" customHeight="1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</row>
    <row r="480" spans="1:26" ht="23.25" customHeight="1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</row>
    <row r="481" spans="1:26" ht="23.25" customHeight="1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</row>
    <row r="482" spans="1:26" ht="23.25" customHeight="1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</row>
    <row r="483" spans="1:26" ht="23.25" customHeight="1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</row>
    <row r="484" spans="1:26" ht="23.25" customHeight="1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</row>
    <row r="485" spans="1:26" ht="23.25" customHeight="1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</row>
    <row r="486" spans="1:26" ht="23.25" customHeight="1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</row>
    <row r="487" spans="1:26" ht="23.25" customHeight="1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</row>
    <row r="488" spans="1:26" ht="23.25" customHeight="1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</row>
    <row r="489" spans="1:26" ht="23.25" customHeight="1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</row>
    <row r="490" spans="1:26" ht="23.25" customHeight="1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</row>
    <row r="491" spans="1:26" ht="23.25" customHeight="1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</row>
    <row r="492" spans="1:26" ht="23.25" customHeight="1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</row>
    <row r="493" spans="1:26" ht="23.25" customHeight="1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</row>
    <row r="494" spans="1:26" ht="23.25" customHeight="1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</row>
    <row r="495" spans="1:26" ht="23.25" customHeight="1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</row>
    <row r="496" spans="1:26" ht="23.25" customHeight="1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</row>
    <row r="497" spans="1:26" ht="23.25" customHeight="1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</row>
    <row r="498" spans="1:26" ht="23.25" customHeight="1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</row>
    <row r="499" spans="1:26" ht="23.25" customHeight="1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</row>
    <row r="500" spans="1:26" ht="23.25" customHeight="1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</row>
    <row r="501" spans="1:26" ht="23.25" customHeight="1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</row>
    <row r="502" spans="1:26" ht="23.25" customHeight="1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</row>
    <row r="503" spans="1:26" ht="23.25" customHeight="1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</row>
    <row r="504" spans="1:26" ht="23.25" customHeight="1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</row>
    <row r="505" spans="1:26" ht="23.25" customHeight="1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</row>
    <row r="506" spans="1:26" ht="23.25" customHeight="1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</row>
    <row r="507" spans="1:26" ht="23.25" customHeight="1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</row>
    <row r="508" spans="1:26" ht="23.25" customHeight="1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</row>
    <row r="509" spans="1:26" ht="23.25" customHeight="1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</row>
    <row r="510" spans="1:26" ht="23.25" customHeight="1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</row>
    <row r="511" spans="1:26" ht="23.25" customHeight="1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</row>
    <row r="512" spans="1:26" ht="23.25" customHeight="1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</row>
    <row r="513" spans="1:26" ht="23.25" customHeight="1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</row>
    <row r="514" spans="1:26" ht="23.25" customHeight="1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</row>
    <row r="515" spans="1:26" ht="23.25" customHeight="1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</row>
    <row r="516" spans="1:26" ht="23.25" customHeight="1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</row>
    <row r="517" spans="1:26" ht="23.25" customHeight="1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</row>
    <row r="518" spans="1:26" ht="23.25" customHeight="1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</row>
    <row r="519" spans="1:26" ht="23.25" customHeight="1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</row>
    <row r="520" spans="1:26" ht="23.25" customHeight="1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</row>
    <row r="521" spans="1:26" ht="23.25" customHeight="1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</row>
    <row r="522" spans="1:26" ht="23.25" customHeight="1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</row>
    <row r="523" spans="1:26" ht="23.25" customHeight="1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</row>
    <row r="524" spans="1:26" ht="23.25" customHeight="1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</row>
    <row r="525" spans="1:26" ht="23.25" customHeight="1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</row>
    <row r="526" spans="1:26" ht="23.25" customHeight="1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</row>
    <row r="527" spans="1:26" ht="23.25" customHeight="1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</row>
    <row r="528" spans="1:26" ht="23.25" customHeight="1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</row>
    <row r="529" spans="1:26" ht="23.25" customHeight="1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</row>
    <row r="530" spans="1:26" ht="23.25" customHeight="1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</row>
    <row r="531" spans="1:26" ht="23.25" customHeight="1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</row>
    <row r="532" spans="1:26" ht="23.25" customHeight="1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</row>
    <row r="533" spans="1:26" ht="23.25" customHeight="1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</row>
    <row r="534" spans="1:26" ht="23.25" customHeight="1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</row>
    <row r="535" spans="1:26" ht="23.25" customHeight="1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</row>
    <row r="536" spans="1:26" ht="23.25" customHeight="1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</row>
    <row r="537" spans="1:26" ht="23.25" customHeight="1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</row>
    <row r="538" spans="1:26" ht="23.25" customHeight="1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</row>
    <row r="539" spans="1:26" ht="23.25" customHeight="1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</row>
    <row r="540" spans="1:26" ht="23.25" customHeight="1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</row>
    <row r="541" spans="1:26" ht="23.25" customHeight="1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</row>
    <row r="542" spans="1:26" ht="23.25" customHeight="1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</row>
    <row r="543" spans="1:26" ht="23.25" customHeight="1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</row>
    <row r="544" spans="1:26" ht="23.25" customHeight="1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</row>
    <row r="545" spans="1:26" ht="23.25" customHeight="1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</row>
    <row r="546" spans="1:26" ht="23.25" customHeight="1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</row>
    <row r="547" spans="1:26" ht="23.25" customHeight="1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</row>
    <row r="548" spans="1:26" ht="23.25" customHeight="1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</row>
    <row r="549" spans="1:26" ht="23.25" customHeight="1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</row>
    <row r="550" spans="1:26" ht="23.25" customHeight="1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</row>
    <row r="551" spans="1:26" ht="23.25" customHeight="1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</row>
    <row r="552" spans="1:26" ht="23.25" customHeight="1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</row>
    <row r="553" spans="1:26" ht="23.25" customHeight="1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</row>
    <row r="554" spans="1:26" ht="23.25" customHeight="1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</row>
    <row r="555" spans="1:26" ht="23.25" customHeight="1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</row>
    <row r="556" spans="1:26" ht="23.25" customHeight="1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</row>
    <row r="557" spans="1:26" ht="23.25" customHeight="1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</row>
    <row r="558" spans="1:26" ht="23.25" customHeight="1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</row>
    <row r="559" spans="1:26" ht="23.25" customHeight="1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</row>
    <row r="560" spans="1:26" ht="23.25" customHeight="1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</row>
    <row r="561" spans="1:26" ht="23.25" customHeight="1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</row>
    <row r="562" spans="1:26" ht="23.25" customHeight="1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</row>
    <row r="563" spans="1:26" ht="23.25" customHeight="1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</row>
    <row r="564" spans="1:26" ht="23.25" customHeight="1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</row>
    <row r="565" spans="1:26" ht="23.25" customHeight="1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</row>
    <row r="566" spans="1:26" ht="23.25" customHeight="1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</row>
    <row r="567" spans="1:26" ht="23.25" customHeight="1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</row>
    <row r="568" spans="1:26" ht="23.25" customHeight="1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</row>
    <row r="569" spans="1:26" ht="23.25" customHeight="1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</row>
    <row r="570" spans="1:26" ht="23.25" customHeight="1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</row>
    <row r="571" spans="1:26" ht="23.25" customHeight="1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</row>
    <row r="572" spans="1:26" ht="23.25" customHeight="1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</row>
    <row r="573" spans="1:26" ht="23.25" customHeight="1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</row>
    <row r="574" spans="1:26" ht="23.25" customHeight="1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</row>
    <row r="575" spans="1:26" ht="23.25" customHeight="1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</row>
    <row r="576" spans="1:26" ht="23.25" customHeight="1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</row>
    <row r="577" spans="1:26" ht="23.25" customHeight="1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</row>
    <row r="578" spans="1:26" ht="23.25" customHeight="1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</row>
    <row r="579" spans="1:26" ht="23.25" customHeight="1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</row>
    <row r="580" spans="1:26" ht="23.25" customHeight="1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</row>
    <row r="581" spans="1:26" ht="23.25" customHeight="1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</row>
    <row r="582" spans="1:26" ht="23.25" customHeight="1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</row>
    <row r="583" spans="1:26" ht="23.25" customHeight="1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</row>
    <row r="584" spans="1:26" ht="23.25" customHeight="1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</row>
    <row r="585" spans="1:26" ht="23.25" customHeight="1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</row>
    <row r="586" spans="1:26" ht="23.25" customHeight="1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</row>
    <row r="587" spans="1:26" ht="23.25" customHeight="1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</row>
    <row r="588" spans="1:26" ht="23.25" customHeight="1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</row>
    <row r="589" spans="1:26" ht="23.25" customHeight="1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</row>
    <row r="590" spans="1:26" ht="23.25" customHeight="1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</row>
    <row r="591" spans="1:26" ht="23.25" customHeight="1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</row>
    <row r="592" spans="1:26" ht="23.25" customHeight="1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</row>
    <row r="593" spans="1:26" ht="23.25" customHeight="1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</row>
    <row r="594" spans="1:26" ht="23.25" customHeight="1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</row>
    <row r="595" spans="1:26" ht="23.25" customHeight="1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</row>
    <row r="596" spans="1:26" ht="23.25" customHeight="1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</row>
    <row r="597" spans="1:26" ht="23.25" customHeight="1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</row>
    <row r="598" spans="1:26" ht="23.25" customHeight="1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</row>
    <row r="599" spans="1:26" ht="23.25" customHeight="1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</row>
    <row r="600" spans="1:26" ht="23.25" customHeight="1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</row>
    <row r="601" spans="1:26" ht="23.25" customHeight="1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</row>
    <row r="602" spans="1:26" ht="23.25" customHeight="1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</row>
    <row r="603" spans="1:26" ht="23.25" customHeight="1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</row>
    <row r="604" spans="1:26" ht="23.25" customHeight="1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</row>
    <row r="605" spans="1:26" ht="23.25" customHeight="1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</row>
    <row r="606" spans="1:26" ht="23.25" customHeight="1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</row>
    <row r="607" spans="1:26" ht="23.25" customHeight="1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</row>
    <row r="608" spans="1:26" ht="23.25" customHeight="1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</row>
    <row r="609" spans="1:26" ht="23.25" customHeight="1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</row>
    <row r="610" spans="1:26" ht="23.25" customHeight="1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</row>
    <row r="611" spans="1:26" ht="23.25" customHeight="1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</row>
    <row r="612" spans="1:26" ht="23.25" customHeight="1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</row>
    <row r="613" spans="1:26" ht="23.25" customHeight="1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</row>
    <row r="614" spans="1:26" ht="23.25" customHeight="1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</row>
    <row r="615" spans="1:26" ht="23.25" customHeight="1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</row>
    <row r="616" spans="1:26" ht="23.25" customHeight="1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</row>
    <row r="617" spans="1:26" ht="23.25" customHeight="1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</row>
    <row r="618" spans="1:26" ht="23.25" customHeight="1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</row>
    <row r="619" spans="1:26" ht="23.25" customHeight="1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</row>
    <row r="620" spans="1:26" ht="23.25" customHeight="1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</row>
    <row r="621" spans="1:26" ht="23.25" customHeight="1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</row>
    <row r="622" spans="1:26" ht="23.25" customHeight="1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</row>
    <row r="623" spans="1:26" ht="23.25" customHeight="1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</row>
    <row r="624" spans="1:26" ht="23.25" customHeight="1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</row>
    <row r="625" spans="1:26" ht="23.25" customHeight="1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</row>
    <row r="626" spans="1:26" ht="23.25" customHeight="1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</row>
    <row r="627" spans="1:26" ht="23.25" customHeight="1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</row>
    <row r="628" spans="1:26" ht="23.25" customHeight="1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</row>
    <row r="629" spans="1:26" ht="23.25" customHeight="1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</row>
    <row r="630" spans="1:26" ht="23.25" customHeight="1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</row>
    <row r="631" spans="1:26" ht="23.25" customHeight="1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</row>
    <row r="632" spans="1:26" ht="23.25" customHeight="1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</row>
    <row r="633" spans="1:26" ht="23.25" customHeight="1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</row>
    <row r="634" spans="1:26" ht="23.25" customHeight="1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</row>
    <row r="635" spans="1:26" ht="23.25" customHeight="1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</row>
    <row r="636" spans="1:26" ht="23.25" customHeight="1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</row>
    <row r="637" spans="1:26" ht="23.25" customHeight="1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</row>
    <row r="638" spans="1:26" ht="23.25" customHeight="1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</row>
    <row r="639" spans="1:26" ht="23.25" customHeight="1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</row>
    <row r="640" spans="1:26" ht="23.25" customHeight="1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</row>
    <row r="641" spans="1:26" ht="23.25" customHeight="1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</row>
    <row r="642" spans="1:26" ht="23.25" customHeight="1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</row>
    <row r="643" spans="1:26" ht="23.25" customHeight="1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</row>
    <row r="644" spans="1:26" ht="23.25" customHeight="1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</row>
    <row r="645" spans="1:26" ht="23.25" customHeight="1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</row>
    <row r="646" spans="1:26" ht="23.25" customHeight="1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</row>
    <row r="647" spans="1:26" ht="23.25" customHeight="1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</row>
    <row r="648" spans="1:26" ht="23.25" customHeight="1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</row>
    <row r="649" spans="1:26" ht="23.25" customHeight="1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</row>
    <row r="650" spans="1:26" ht="23.25" customHeight="1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</row>
    <row r="651" spans="1:26" ht="23.25" customHeight="1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</row>
    <row r="652" spans="1:26" ht="23.25" customHeight="1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</row>
    <row r="653" spans="1:26" ht="23.25" customHeight="1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</row>
    <row r="654" spans="1:26" ht="23.25" customHeight="1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</row>
    <row r="655" spans="1:26" ht="23.25" customHeight="1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</row>
    <row r="656" spans="1:26" ht="23.25" customHeight="1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</row>
    <row r="657" spans="1:26" ht="23.25" customHeight="1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</row>
    <row r="658" spans="1:26" ht="23.25" customHeight="1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</row>
    <row r="659" spans="1:26" ht="23.25" customHeight="1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</row>
    <row r="660" spans="1:26" ht="23.25" customHeight="1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</row>
    <row r="661" spans="1:26" ht="23.25" customHeight="1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</row>
    <row r="662" spans="1:26" ht="23.25" customHeight="1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</row>
    <row r="663" spans="1:26" ht="23.25" customHeight="1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</row>
    <row r="664" spans="1:26" ht="23.25" customHeight="1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</row>
    <row r="665" spans="1:26" ht="23.25" customHeight="1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</row>
    <row r="666" spans="1:26" ht="23.25" customHeight="1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</row>
    <row r="667" spans="1:26" ht="23.25" customHeight="1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</row>
    <row r="668" spans="1:26" ht="23.25" customHeight="1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</row>
    <row r="669" spans="1:26" ht="23.25" customHeight="1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</row>
    <row r="670" spans="1:26" ht="23.25" customHeight="1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</row>
    <row r="671" spans="1:26" ht="23.25" customHeight="1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</row>
    <row r="672" spans="1:26" ht="23.25" customHeight="1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</row>
    <row r="673" spans="1:26" ht="23.25" customHeight="1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</row>
    <row r="674" spans="1:26" ht="23.25" customHeight="1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</row>
    <row r="675" spans="1:26" ht="23.25" customHeight="1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</row>
    <row r="676" spans="1:26" ht="23.25" customHeight="1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</row>
    <row r="677" spans="1:26" ht="23.25" customHeight="1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</row>
    <row r="678" spans="1:26" ht="23.25" customHeight="1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</row>
    <row r="679" spans="1:26" ht="23.25" customHeight="1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</row>
    <row r="680" spans="1:26" ht="23.25" customHeight="1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</row>
    <row r="681" spans="1:26" ht="23.25" customHeight="1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</row>
    <row r="682" spans="1:26" ht="23.25" customHeight="1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</row>
    <row r="683" spans="1:26" ht="23.25" customHeight="1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</row>
    <row r="684" spans="1:26" ht="23.25" customHeight="1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</row>
    <row r="685" spans="1:26" ht="23.25" customHeight="1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</row>
    <row r="686" spans="1:26" ht="23.25" customHeight="1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</row>
    <row r="687" spans="1:26" ht="23.25" customHeight="1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</row>
    <row r="688" spans="1:26" ht="23.25" customHeight="1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</row>
    <row r="689" spans="1:26" ht="23.25" customHeight="1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</row>
    <row r="690" spans="1:26" ht="23.25" customHeight="1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</row>
    <row r="691" spans="1:26" ht="23.25" customHeight="1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</row>
    <row r="692" spans="1:26" ht="23.25" customHeight="1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</row>
    <row r="693" spans="1:26" ht="23.25" customHeight="1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</row>
    <row r="694" spans="1:26" ht="23.25" customHeight="1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</row>
    <row r="695" spans="1:26" ht="23.25" customHeight="1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</row>
    <row r="696" spans="1:26" ht="23.25" customHeight="1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</row>
    <row r="697" spans="1:26" ht="23.25" customHeight="1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</row>
    <row r="698" spans="1:26" ht="23.25" customHeight="1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</row>
    <row r="699" spans="1:26" ht="23.25" customHeight="1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</row>
    <row r="700" spans="1:26" ht="23.25" customHeight="1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</row>
    <row r="701" spans="1:26" ht="23.25" customHeight="1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</row>
    <row r="702" spans="1:26" ht="23.25" customHeight="1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</row>
    <row r="703" spans="1:26" ht="23.25" customHeight="1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</row>
    <row r="704" spans="1:26" ht="23.25" customHeight="1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</row>
    <row r="705" spans="1:26" ht="23.25" customHeight="1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</row>
    <row r="706" spans="1:26" ht="23.25" customHeight="1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</row>
    <row r="707" spans="1:26" ht="23.25" customHeight="1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</row>
    <row r="708" spans="1:26" ht="23.25" customHeight="1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</row>
    <row r="709" spans="1:26" ht="23.25" customHeight="1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</row>
    <row r="710" spans="1:26" ht="23.25" customHeight="1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</row>
    <row r="711" spans="1:26" ht="23.25" customHeight="1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</row>
    <row r="712" spans="1:26" ht="23.25" customHeight="1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</row>
    <row r="713" spans="1:26" ht="23.25" customHeight="1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</row>
    <row r="714" spans="1:26" ht="23.25" customHeight="1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</row>
    <row r="715" spans="1:26" ht="23.25" customHeight="1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</row>
    <row r="716" spans="1:26" ht="23.25" customHeight="1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</row>
    <row r="717" spans="1:26" ht="23.25" customHeight="1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</row>
    <row r="718" spans="1:26" ht="23.25" customHeight="1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</row>
    <row r="719" spans="1:26" ht="23.25" customHeight="1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</row>
    <row r="720" spans="1:26" ht="23.25" customHeight="1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</row>
    <row r="721" spans="1:26" ht="23.25" customHeight="1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</row>
    <row r="722" spans="1:26" ht="23.25" customHeight="1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</row>
    <row r="723" spans="1:26" ht="23.25" customHeight="1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</row>
    <row r="724" spans="1:26" ht="23.25" customHeight="1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</row>
    <row r="725" spans="1:26" ht="23.25" customHeight="1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</row>
    <row r="726" spans="1:26" ht="23.25" customHeight="1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</row>
    <row r="727" spans="1:26" ht="23.25" customHeight="1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</row>
    <row r="728" spans="1:26" ht="23.25" customHeight="1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</row>
    <row r="729" spans="1:26" ht="23.25" customHeight="1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</row>
    <row r="730" spans="1:26" ht="23.25" customHeight="1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</row>
    <row r="731" spans="1:26" ht="23.25" customHeight="1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</row>
    <row r="732" spans="1:26" ht="23.25" customHeight="1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</row>
    <row r="733" spans="1:26" ht="23.25" customHeight="1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</row>
    <row r="734" spans="1:26" ht="23.25" customHeight="1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</row>
    <row r="735" spans="1:26" ht="23.25" customHeight="1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</row>
    <row r="736" spans="1:26" ht="23.25" customHeight="1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</row>
    <row r="737" spans="1:26" ht="23.25" customHeight="1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</row>
    <row r="738" spans="1:26" ht="23.25" customHeight="1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</row>
    <row r="739" spans="1:26" ht="23.25" customHeight="1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</row>
    <row r="740" spans="1:26" ht="23.25" customHeight="1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</row>
    <row r="741" spans="1:26" ht="23.25" customHeight="1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</row>
    <row r="742" spans="1:26" ht="23.25" customHeight="1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</row>
    <row r="743" spans="1:26" ht="23.25" customHeight="1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</row>
    <row r="744" spans="1:26" ht="23.25" customHeight="1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</row>
    <row r="745" spans="1:26" ht="23.25" customHeight="1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</row>
    <row r="746" spans="1:26" ht="23.25" customHeight="1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</row>
    <row r="747" spans="1:26" ht="23.25" customHeight="1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</row>
    <row r="748" spans="1:26" ht="23.25" customHeight="1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</row>
    <row r="749" spans="1:26" ht="23.25" customHeight="1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</row>
    <row r="750" spans="1:26" ht="23.25" customHeight="1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</row>
    <row r="751" spans="1:26" ht="23.25" customHeight="1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</row>
    <row r="752" spans="1:26" ht="23.25" customHeight="1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</row>
    <row r="753" spans="1:26" ht="23.25" customHeight="1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</row>
    <row r="754" spans="1:26" ht="23.25" customHeight="1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</row>
    <row r="755" spans="1:26" ht="23.25" customHeight="1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</row>
    <row r="756" spans="1:26" ht="23.25" customHeight="1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</row>
    <row r="757" spans="1:26" ht="23.25" customHeight="1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</row>
    <row r="758" spans="1:26" ht="23.25" customHeight="1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</row>
    <row r="759" spans="1:26" ht="23.25" customHeight="1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</row>
    <row r="760" spans="1:26" ht="23.25" customHeight="1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</row>
    <row r="761" spans="1:26" ht="23.25" customHeight="1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</row>
    <row r="762" spans="1:26" ht="23.25" customHeight="1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</row>
    <row r="763" spans="1:26" ht="23.25" customHeight="1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</row>
    <row r="764" spans="1:26" ht="23.25" customHeight="1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</row>
    <row r="765" spans="1:26" ht="23.25" customHeight="1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</row>
    <row r="766" spans="1:26" ht="23.25" customHeight="1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</row>
    <row r="767" spans="1:26" ht="23.25" customHeight="1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</row>
    <row r="768" spans="1:26" ht="23.25" customHeight="1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</row>
    <row r="769" spans="1:26" ht="23.25" customHeight="1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</row>
    <row r="770" spans="1:26" ht="23.25" customHeight="1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</row>
    <row r="771" spans="1:26" ht="23.25" customHeight="1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</row>
    <row r="772" spans="1:26" ht="23.25" customHeight="1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</row>
    <row r="773" spans="1:26" ht="23.25" customHeight="1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</row>
    <row r="774" spans="1:26" ht="23.25" customHeight="1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</row>
    <row r="775" spans="1:26" ht="23.25" customHeight="1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</row>
    <row r="776" spans="1:26" ht="23.25" customHeight="1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</row>
    <row r="777" spans="1:26" ht="23.25" customHeight="1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</row>
    <row r="778" spans="1:26" ht="23.25" customHeight="1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</row>
    <row r="779" spans="1:26" ht="23.25" customHeight="1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</row>
    <row r="780" spans="1:26" ht="23.25" customHeight="1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</row>
    <row r="781" spans="1:26" ht="23.25" customHeight="1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</row>
    <row r="782" spans="1:26" ht="23.25" customHeight="1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</row>
    <row r="783" spans="1:26" ht="23.25" customHeight="1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</row>
    <row r="784" spans="1:26" ht="23.25" customHeight="1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</row>
    <row r="785" spans="1:26" ht="23.25" customHeight="1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</row>
    <row r="786" spans="1:26" ht="23.25" customHeight="1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</row>
    <row r="787" spans="1:26" ht="23.25" customHeight="1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</row>
    <row r="788" spans="1:26" ht="23.25" customHeight="1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</row>
    <row r="789" spans="1:26" ht="23.25" customHeight="1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</row>
    <row r="790" spans="1:26" ht="23.25" customHeight="1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</row>
    <row r="791" spans="1:26" ht="23.25" customHeight="1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</row>
    <row r="792" spans="1:26" ht="23.25" customHeight="1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</row>
    <row r="793" spans="1:26" ht="23.25" customHeight="1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</row>
    <row r="794" spans="1:26" ht="23.25" customHeight="1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</row>
    <row r="795" spans="1:26" ht="23.25" customHeight="1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</row>
    <row r="796" spans="1:26" ht="23.25" customHeight="1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</row>
    <row r="797" spans="1:26" ht="23.25" customHeight="1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</row>
    <row r="798" spans="1:26" ht="23.25" customHeight="1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</row>
    <row r="799" spans="1:26" ht="23.25" customHeight="1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</row>
    <row r="800" spans="1:26" ht="23.25" customHeight="1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</row>
    <row r="801" spans="1:26" ht="23.25" customHeight="1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</row>
    <row r="802" spans="1:26" ht="23.25" customHeight="1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</row>
    <row r="803" spans="1:26" ht="23.25" customHeight="1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</row>
    <row r="804" spans="1:26" ht="23.25" customHeight="1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</row>
    <row r="805" spans="1:26" ht="23.25" customHeight="1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</row>
    <row r="806" spans="1:26" ht="23.25" customHeight="1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</row>
    <row r="807" spans="1:26" ht="23.25" customHeight="1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</row>
    <row r="808" spans="1:26" ht="23.25" customHeight="1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</row>
    <row r="809" spans="1:26" ht="23.25" customHeight="1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</row>
    <row r="810" spans="1:26" ht="23.25" customHeight="1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</row>
    <row r="811" spans="1:26" ht="23.25" customHeight="1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</row>
    <row r="812" spans="1:26" ht="23.25" customHeight="1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</row>
    <row r="813" spans="1:26" ht="23.25" customHeight="1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</row>
    <row r="814" spans="1:26" ht="23.25" customHeight="1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</row>
    <row r="815" spans="1:26" ht="23.25" customHeight="1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</row>
    <row r="816" spans="1:26" ht="23.25" customHeight="1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</row>
    <row r="817" spans="1:26" ht="23.25" customHeight="1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</row>
    <row r="818" spans="1:26" ht="23.25" customHeight="1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</row>
    <row r="819" spans="1:26" ht="23.25" customHeight="1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</row>
    <row r="820" spans="1:26" ht="23.25" customHeight="1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</row>
    <row r="821" spans="1:26" ht="23.25" customHeight="1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</row>
    <row r="822" spans="1:26" ht="23.25" customHeight="1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</row>
    <row r="823" spans="1:26" ht="23.25" customHeight="1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</row>
    <row r="824" spans="1:26" ht="23.25" customHeight="1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</row>
    <row r="825" spans="1:26" ht="23.25" customHeight="1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</row>
    <row r="826" spans="1:26" ht="23.25" customHeight="1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</row>
    <row r="827" spans="1:26" ht="23.25" customHeight="1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</row>
    <row r="828" spans="1:26" ht="23.25" customHeight="1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</row>
    <row r="829" spans="1:26" ht="23.25" customHeight="1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</row>
    <row r="830" spans="1:26" ht="23.25" customHeight="1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</row>
    <row r="831" spans="1:26" ht="23.25" customHeight="1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</row>
    <row r="832" spans="1:26" ht="23.25" customHeight="1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</row>
    <row r="833" spans="1:26" ht="23.25" customHeight="1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</row>
    <row r="834" spans="1:26" ht="23.25" customHeight="1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</row>
    <row r="835" spans="1:26" ht="23.25" customHeight="1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</row>
    <row r="836" spans="1:26" ht="23.25" customHeight="1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</row>
    <row r="837" spans="1:26" ht="23.25" customHeight="1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</row>
    <row r="838" spans="1:26" ht="23.25" customHeight="1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</row>
    <row r="839" spans="1:26" ht="23.25" customHeight="1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</row>
    <row r="840" spans="1:26" ht="23.25" customHeight="1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</row>
    <row r="841" spans="1:26" ht="23.25" customHeight="1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</row>
    <row r="842" spans="1:26" ht="23.25" customHeight="1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</row>
    <row r="843" spans="1:26" ht="23.25" customHeight="1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</row>
    <row r="844" spans="1:26" ht="23.25" customHeight="1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</row>
    <row r="845" spans="1:26" ht="23.25" customHeight="1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</row>
    <row r="846" spans="1:26" ht="23.25" customHeight="1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</row>
    <row r="847" spans="1:26" ht="23.25" customHeight="1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</row>
    <row r="848" spans="1:26" ht="23.25" customHeight="1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</row>
    <row r="849" spans="1:26" ht="23.25" customHeight="1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</row>
    <row r="850" spans="1:26" ht="23.25" customHeight="1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</row>
    <row r="851" spans="1:26" ht="23.25" customHeight="1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</row>
    <row r="852" spans="1:26" ht="23.25" customHeight="1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</row>
    <row r="853" spans="1:26" ht="23.25" customHeight="1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</row>
    <row r="854" spans="1:26" ht="23.25" customHeight="1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</row>
    <row r="855" spans="1:26" ht="23.25" customHeight="1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</row>
    <row r="856" spans="1:26" ht="23.25" customHeight="1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</row>
    <row r="857" spans="1:26" ht="23.25" customHeight="1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</row>
    <row r="858" spans="1:26" ht="23.25" customHeight="1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</row>
    <row r="859" spans="1:26" ht="23.25" customHeight="1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</row>
    <row r="860" spans="1:26" ht="23.25" customHeight="1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</row>
    <row r="861" spans="1:26" ht="23.25" customHeight="1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</row>
    <row r="862" spans="1:26" ht="23.25" customHeight="1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</row>
    <row r="863" spans="1:26" ht="23.25" customHeight="1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</row>
    <row r="864" spans="1:26" ht="23.25" customHeight="1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</row>
    <row r="865" spans="1:26" ht="23.25" customHeight="1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</row>
    <row r="866" spans="1:26" ht="23.25" customHeight="1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</row>
    <row r="867" spans="1:26" ht="23.25" customHeight="1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</row>
    <row r="868" spans="1:26" ht="23.25" customHeight="1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</row>
    <row r="869" spans="1:26" ht="23.25" customHeight="1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</row>
    <row r="870" spans="1:26" ht="23.25" customHeight="1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</row>
    <row r="871" spans="1:26" ht="23.25" customHeight="1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</row>
    <row r="872" spans="1:26" ht="23.25" customHeight="1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</row>
    <row r="873" spans="1:26" ht="23.25" customHeight="1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</row>
    <row r="874" spans="1:26" ht="23.25" customHeight="1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</row>
    <row r="875" spans="1:26" ht="23.25" customHeight="1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</row>
    <row r="876" spans="1:26" ht="23.25" customHeight="1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</row>
    <row r="877" spans="1:26" ht="23.25" customHeight="1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</row>
    <row r="878" spans="1:26" ht="23.25" customHeight="1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</row>
    <row r="879" spans="1:26" ht="23.25" customHeight="1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</row>
    <row r="880" spans="1:26" ht="23.25" customHeight="1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</row>
    <row r="881" spans="1:26" ht="23.25" customHeight="1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</row>
    <row r="882" spans="1:26" ht="23.25" customHeight="1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</row>
    <row r="883" spans="1:26" ht="23.25" customHeight="1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</row>
    <row r="884" spans="1:26" ht="23.25" customHeight="1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</row>
    <row r="885" spans="1:26" ht="23.25" customHeight="1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</row>
    <row r="886" spans="1:26" ht="23.25" customHeight="1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</row>
    <row r="887" spans="1:26" ht="23.25" customHeight="1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</row>
    <row r="888" spans="1:26" ht="23.25" customHeight="1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</row>
    <row r="889" spans="1:26" ht="23.25" customHeight="1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</row>
    <row r="890" spans="1:26" ht="23.25" customHeight="1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</row>
    <row r="891" spans="1:26" ht="23.25" customHeight="1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</row>
    <row r="892" spans="1:26" ht="23.25" customHeight="1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</row>
    <row r="893" spans="1:26" ht="23.25" customHeight="1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</row>
    <row r="894" spans="1:26" ht="23.25" customHeight="1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</row>
    <row r="895" spans="1:26" ht="23.25" customHeight="1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</row>
    <row r="896" spans="1:26" ht="23.25" customHeight="1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</row>
    <row r="897" spans="1:26" ht="23.25" customHeight="1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</row>
    <row r="898" spans="1:26" ht="23.25" customHeight="1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</row>
    <row r="899" spans="1:26" ht="23.25" customHeight="1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</row>
    <row r="900" spans="1:26" ht="23.25" customHeight="1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</row>
    <row r="901" spans="1:26" ht="23.25" customHeight="1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</row>
    <row r="902" spans="1:26" ht="23.25" customHeight="1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</row>
    <row r="903" spans="1:26" ht="23.25" customHeight="1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</row>
    <row r="904" spans="1:26" ht="23.25" customHeight="1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</row>
    <row r="905" spans="1:26" ht="23.25" customHeight="1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</row>
    <row r="906" spans="1:26" ht="23.25" customHeight="1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</row>
    <row r="907" spans="1:26" ht="23.25" customHeight="1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</row>
    <row r="908" spans="1:26" ht="23.25" customHeight="1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</row>
    <row r="909" spans="1:26" ht="23.25" customHeight="1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</row>
    <row r="910" spans="1:26" ht="23.25" customHeight="1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</row>
    <row r="911" spans="1:26" ht="23.25" customHeight="1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</row>
    <row r="912" spans="1:26" ht="23.25" customHeight="1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</row>
    <row r="913" spans="1:26" ht="23.25" customHeight="1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</row>
    <row r="914" spans="1:26" ht="23.25" customHeight="1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</row>
    <row r="915" spans="1:26" ht="23.25" customHeight="1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</row>
    <row r="916" spans="1:26" ht="23.25" customHeight="1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</row>
    <row r="917" spans="1:26" ht="23.25" customHeight="1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</row>
    <row r="918" spans="1:26" ht="23.25" customHeight="1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</row>
    <row r="919" spans="1:26" ht="23.25" customHeight="1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</row>
    <row r="920" spans="1:26" ht="23.25" customHeight="1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</row>
    <row r="921" spans="1:26" ht="23.25" customHeight="1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</row>
    <row r="922" spans="1:26" ht="23.25" customHeight="1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</row>
    <row r="923" spans="1:26" ht="23.25" customHeight="1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</row>
    <row r="924" spans="1:26" ht="23.25" customHeight="1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</row>
    <row r="925" spans="1:26" ht="23.25" customHeight="1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</row>
    <row r="926" spans="1:26" ht="23.25" customHeight="1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</row>
    <row r="927" spans="1:26" ht="23.25" customHeight="1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</row>
    <row r="928" spans="1:26" ht="23.25" customHeight="1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</row>
    <row r="929" spans="1:26" ht="23.25" customHeight="1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</row>
    <row r="930" spans="1:26" ht="23.25" customHeight="1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</row>
    <row r="931" spans="1:26" ht="23.25" customHeight="1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</row>
    <row r="932" spans="1:26" ht="23.25" customHeight="1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</row>
    <row r="933" spans="1:26" ht="23.25" customHeight="1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</row>
    <row r="934" spans="1:26" ht="23.25" customHeight="1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</row>
    <row r="935" spans="1:26" ht="23.25" customHeight="1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</row>
    <row r="936" spans="1:26" ht="23.25" customHeight="1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</row>
    <row r="937" spans="1:26" ht="23.25" customHeight="1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</row>
    <row r="938" spans="1:26" ht="23.25" customHeight="1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</row>
    <row r="939" spans="1:26" ht="23.25" customHeight="1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</row>
    <row r="940" spans="1:26" ht="23.25" customHeight="1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</row>
    <row r="941" spans="1:26" ht="23.25" customHeight="1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</row>
    <row r="942" spans="1:26" ht="23.25" customHeight="1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</row>
    <row r="943" spans="1:26" ht="23.25" customHeight="1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</row>
    <row r="944" spans="1:26" ht="23.25" customHeight="1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</row>
    <row r="945" spans="1:26" ht="23.25" customHeight="1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</row>
    <row r="946" spans="1:26" ht="23.25" customHeight="1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</row>
    <row r="947" spans="1:26" ht="23.25" customHeight="1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</row>
    <row r="948" spans="1:26" ht="23.25" customHeight="1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</row>
    <row r="949" spans="1:26" ht="23.25" customHeight="1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</row>
    <row r="950" spans="1:26" ht="23.25" customHeight="1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</row>
    <row r="951" spans="1:26" ht="23.25" customHeight="1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</row>
    <row r="952" spans="1:26" ht="23.25" customHeight="1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</row>
    <row r="953" spans="1:26" ht="23.25" customHeight="1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</row>
    <row r="954" spans="1:26" ht="23.25" customHeight="1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</row>
    <row r="955" spans="1:26" ht="23.25" customHeight="1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</row>
    <row r="956" spans="1:26" ht="23.25" customHeight="1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</row>
    <row r="957" spans="1:26" ht="23.25" customHeight="1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</row>
    <row r="958" spans="1:26" ht="23.25" customHeight="1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</row>
    <row r="959" spans="1:26" ht="23.25" customHeight="1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</row>
    <row r="960" spans="1:26" ht="23.25" customHeight="1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</row>
    <row r="961" spans="1:26" ht="23.25" customHeight="1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</row>
    <row r="962" spans="1:26" ht="23.25" customHeight="1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</row>
    <row r="963" spans="1:26" ht="23.25" customHeight="1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</row>
    <row r="964" spans="1:26" ht="23.25" customHeight="1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</row>
    <row r="965" spans="1:26" ht="23.25" customHeight="1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</row>
    <row r="966" spans="1:26" ht="23.25" customHeight="1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</row>
    <row r="967" spans="1:26" ht="23.25" customHeight="1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</row>
    <row r="968" spans="1:26" ht="23.25" customHeight="1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</row>
    <row r="969" spans="1:26" ht="23.25" customHeight="1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</row>
    <row r="970" spans="1:26" ht="23.25" customHeight="1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</row>
    <row r="971" spans="1:26" ht="23.25" customHeight="1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</row>
    <row r="972" spans="1:26" ht="23.25" customHeight="1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</row>
    <row r="973" spans="1:26" ht="23.25" customHeight="1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</row>
    <row r="974" spans="1:26" ht="23.25" customHeight="1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</row>
    <row r="975" spans="1:26" ht="23.25" customHeight="1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</row>
    <row r="976" spans="1:26" ht="23.25" customHeight="1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</row>
    <row r="977" spans="1:26" ht="23.25" customHeight="1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</row>
    <row r="978" spans="1:26" ht="23.25" customHeight="1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</row>
    <row r="979" spans="1:26" ht="23.25" customHeight="1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</row>
    <row r="980" spans="1:26" ht="23.25" customHeight="1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</row>
    <row r="981" spans="1:26" ht="23.25" customHeight="1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</row>
    <row r="982" spans="1:26" ht="23.25" customHeight="1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</row>
    <row r="983" spans="1:26" ht="23.25" customHeight="1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</row>
    <row r="984" spans="1:26" ht="23.25" customHeight="1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</row>
    <row r="985" spans="1:26" ht="23.25" customHeight="1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</row>
    <row r="986" spans="1:26" ht="23.25" customHeight="1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</row>
    <row r="987" spans="1:26" ht="23.25" customHeight="1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</row>
    <row r="988" spans="1:26" ht="23.25" customHeight="1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</row>
    <row r="989" spans="1:26" ht="23.25" customHeight="1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</row>
    <row r="990" spans="1:26" ht="23.25" customHeight="1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</row>
    <row r="991" spans="1:26" ht="23.25" customHeight="1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</row>
    <row r="992" spans="1:26" ht="23.25" customHeight="1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</row>
    <row r="993" spans="1:26" ht="23.25" customHeight="1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</row>
    <row r="994" spans="1:26" ht="23.25" customHeight="1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</row>
    <row r="995" spans="1:26" ht="23.25" customHeight="1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</row>
    <row r="996" spans="1:26" ht="23.25" customHeight="1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</row>
    <row r="997" spans="1:26" ht="23.25" customHeight="1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</row>
    <row r="998" spans="1:26" ht="23.25" customHeight="1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</row>
    <row r="999" spans="1:26" ht="23.25" customHeight="1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</row>
    <row r="1000" spans="1:26" ht="23.25" customHeight="1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</row>
    <row r="1001" spans="1:26" ht="23.25" customHeight="1">
      <c r="A1001" s="135"/>
      <c r="B1001" s="135"/>
      <c r="C1001" s="135"/>
      <c r="D1001" s="135"/>
      <c r="E1001" s="135"/>
      <c r="F1001" s="135"/>
      <c r="G1001" s="135"/>
      <c r="H1001" s="135"/>
      <c r="I1001" s="135"/>
      <c r="J1001" s="135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</row>
    <row r="1002" spans="1:26" ht="23.25" customHeight="1">
      <c r="A1002" s="135"/>
      <c r="B1002" s="135"/>
      <c r="C1002" s="135"/>
      <c r="D1002" s="135"/>
      <c r="E1002" s="135"/>
      <c r="F1002" s="135"/>
      <c r="G1002" s="135"/>
      <c r="H1002" s="135"/>
      <c r="I1002" s="135"/>
      <c r="J1002" s="135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</row>
    <row r="1003" spans="1:26" ht="23.25" customHeight="1">
      <c r="A1003" s="135"/>
      <c r="B1003" s="135"/>
      <c r="C1003" s="135"/>
      <c r="D1003" s="135"/>
      <c r="E1003" s="135"/>
      <c r="F1003" s="135"/>
      <c r="G1003" s="135"/>
      <c r="H1003" s="135"/>
      <c r="I1003" s="135"/>
      <c r="J1003" s="135"/>
      <c r="K1003" s="139"/>
      <c r="L1003" s="139"/>
      <c r="M1003" s="139"/>
      <c r="N1003" s="139"/>
      <c r="O1003" s="139"/>
      <c r="P1003" s="139"/>
      <c r="Q1003" s="139"/>
      <c r="R1003" s="139"/>
      <c r="S1003" s="139"/>
      <c r="T1003" s="139"/>
      <c r="U1003" s="139"/>
      <c r="V1003" s="139"/>
      <c r="W1003" s="139"/>
      <c r="X1003" s="139"/>
      <c r="Y1003" s="139"/>
      <c r="Z1003" s="139"/>
    </row>
    <row r="1004" spans="1:26" ht="23.25" customHeight="1">
      <c r="A1004" s="135"/>
      <c r="B1004" s="135"/>
      <c r="C1004" s="135"/>
      <c r="D1004" s="135"/>
      <c r="E1004" s="135"/>
      <c r="F1004" s="135"/>
      <c r="G1004" s="135"/>
      <c r="H1004" s="135"/>
      <c r="I1004" s="135"/>
      <c r="J1004" s="135"/>
      <c r="K1004" s="139"/>
      <c r="L1004" s="139"/>
      <c r="M1004" s="139"/>
      <c r="N1004" s="139"/>
      <c r="O1004" s="139"/>
      <c r="P1004" s="139"/>
      <c r="Q1004" s="139"/>
      <c r="R1004" s="139"/>
      <c r="S1004" s="139"/>
      <c r="T1004" s="139"/>
      <c r="U1004" s="139"/>
      <c r="V1004" s="139"/>
      <c r="W1004" s="139"/>
      <c r="X1004" s="139"/>
      <c r="Y1004" s="139"/>
      <c r="Z1004" s="139"/>
    </row>
  </sheetData>
  <mergeCells count="107">
    <mergeCell ref="U25:V25"/>
    <mergeCell ref="U26:V26"/>
    <mergeCell ref="U17:V17"/>
    <mergeCell ref="U18:V18"/>
    <mergeCell ref="U19:V19"/>
    <mergeCell ref="U20:V20"/>
    <mergeCell ref="U21:V21"/>
    <mergeCell ref="U23:V23"/>
    <mergeCell ref="U24:V24"/>
    <mergeCell ref="L27:M27"/>
    <mergeCell ref="L28:M28"/>
    <mergeCell ref="L29:M29"/>
    <mergeCell ref="L30:M30"/>
    <mergeCell ref="L31:M31"/>
    <mergeCell ref="L33:M33"/>
    <mergeCell ref="L34:M34"/>
    <mergeCell ref="L17:M17"/>
    <mergeCell ref="L18:M18"/>
    <mergeCell ref="L19:M19"/>
    <mergeCell ref="L20:M20"/>
    <mergeCell ref="L21:M21"/>
    <mergeCell ref="L23:M23"/>
    <mergeCell ref="L24:M24"/>
    <mergeCell ref="O27:P27"/>
    <mergeCell ref="R27:S27"/>
    <mergeCell ref="U27:V27"/>
    <mergeCell ref="R28:S28"/>
    <mergeCell ref="U28:V28"/>
    <mergeCell ref="O28:P28"/>
    <mergeCell ref="O29:P29"/>
    <mergeCell ref="R29:S29"/>
    <mergeCell ref="U29:V29"/>
    <mergeCell ref="O30:P30"/>
    <mergeCell ref="U30:V30"/>
    <mergeCell ref="U31:V31"/>
    <mergeCell ref="R34:S34"/>
    <mergeCell ref="R35:S35"/>
    <mergeCell ref="R36:S36"/>
    <mergeCell ref="R37:S37"/>
    <mergeCell ref="R38:S38"/>
    <mergeCell ref="O35:P35"/>
    <mergeCell ref="O36:P36"/>
    <mergeCell ref="O37:P37"/>
    <mergeCell ref="O38:P38"/>
    <mergeCell ref="R30:S30"/>
    <mergeCell ref="K41:P42"/>
    <mergeCell ref="K43:P44"/>
    <mergeCell ref="K45:P46"/>
    <mergeCell ref="U36:V36"/>
    <mergeCell ref="U37:V37"/>
    <mergeCell ref="U38:V38"/>
    <mergeCell ref="O31:P31"/>
    <mergeCell ref="O33:P33"/>
    <mergeCell ref="R33:S33"/>
    <mergeCell ref="U33:V33"/>
    <mergeCell ref="O34:P34"/>
    <mergeCell ref="U34:V34"/>
    <mergeCell ref="U35:V35"/>
    <mergeCell ref="R31:S31"/>
    <mergeCell ref="L37:M37"/>
    <mergeCell ref="L38:M38"/>
    <mergeCell ref="L35:M35"/>
    <mergeCell ref="L36:M36"/>
    <mergeCell ref="E13:F13"/>
    <mergeCell ref="E14:F14"/>
    <mergeCell ref="A6:C7"/>
    <mergeCell ref="K6:M7"/>
    <mergeCell ref="B13:C13"/>
    <mergeCell ref="H13:I13"/>
    <mergeCell ref="O13:P13"/>
    <mergeCell ref="B14:C14"/>
    <mergeCell ref="H14:I14"/>
    <mergeCell ref="O14:P14"/>
    <mergeCell ref="R13:S13"/>
    <mergeCell ref="U13:V13"/>
    <mergeCell ref="R14:S14"/>
    <mergeCell ref="U14:V14"/>
    <mergeCell ref="R15:S15"/>
    <mergeCell ref="U15:V15"/>
    <mergeCell ref="U16:V16"/>
    <mergeCell ref="L13:M13"/>
    <mergeCell ref="L14:M14"/>
    <mergeCell ref="L15:M15"/>
    <mergeCell ref="O15:P15"/>
    <mergeCell ref="L16:M16"/>
    <mergeCell ref="O16:P16"/>
    <mergeCell ref="R16:S16"/>
    <mergeCell ref="O17:P17"/>
    <mergeCell ref="L25:M25"/>
    <mergeCell ref="L26:M26"/>
    <mergeCell ref="R26:S26"/>
    <mergeCell ref="O18:P18"/>
    <mergeCell ref="O19:P19"/>
    <mergeCell ref="O20:P20"/>
    <mergeCell ref="O21:P21"/>
    <mergeCell ref="O23:P23"/>
    <mergeCell ref="O24:P24"/>
    <mergeCell ref="O25:P25"/>
    <mergeCell ref="O26:P26"/>
    <mergeCell ref="R24:S24"/>
    <mergeCell ref="R25:S25"/>
    <mergeCell ref="R17:S17"/>
    <mergeCell ref="R18:S18"/>
    <mergeCell ref="R19:S19"/>
    <mergeCell ref="R20:S20"/>
    <mergeCell ref="R21:S21"/>
    <mergeCell ref="R23:S23"/>
  </mergeCells>
  <hyperlinks>
    <hyperlink ref="A5" r:id="rId1" xr:uid="{EFCB2E33-8B89-4D7A-8409-C2A87139AFC5}"/>
  </hyperlinks>
  <pageMargins left="0.7" right="0.7" top="1.25" bottom="0.75" header="0" footer="0"/>
  <pageSetup scale="10" orientation="portrait" r:id="rId2"/>
  <headerFooter>
    <oddFooter>&amp;R(c) 2019 - The Rueth Team of Fairway Indepent Mortgage. No re-use or reproduction with written consent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perty Type - Select the Type of Property" xr:uid="{00000000-0002-0000-0000-000000000000}">
          <x14:formula1>
            <xm:f>Data!$B$3:$B$15</xm:f>
          </x14:formula1>
          <xm:sqref>C15 F15 I15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ABF8F"/>
    <pageSetUpPr fitToPage="1"/>
  </sheetPr>
  <dimension ref="A1:Z1004"/>
  <sheetViews>
    <sheetView workbookViewId="0">
      <selection sqref="A1:XFD4"/>
    </sheetView>
  </sheetViews>
  <sheetFormatPr defaultColWidth="14.42578125" defaultRowHeight="15" customHeight="1"/>
  <cols>
    <col min="1" max="1" width="12.5703125" customWidth="1"/>
    <col min="2" max="2" width="18.42578125" customWidth="1"/>
    <col min="3" max="3" width="19.5703125" customWidth="1"/>
    <col min="4" max="4" width="22.85546875" customWidth="1"/>
    <col min="5" max="5" width="20.5703125" customWidth="1"/>
    <col min="6" max="6" width="18.140625" customWidth="1"/>
    <col min="7" max="7" width="19.7109375" customWidth="1"/>
    <col min="8" max="8" width="14.5703125" customWidth="1"/>
    <col min="9" max="9" width="9.5703125" customWidth="1"/>
    <col min="10" max="10" width="34.42578125" customWidth="1"/>
    <col min="11" max="11" width="31" customWidth="1"/>
    <col min="12" max="12" width="21.28515625" customWidth="1"/>
    <col min="13" max="13" width="26.7109375" customWidth="1"/>
    <col min="14" max="14" width="34.42578125" customWidth="1"/>
    <col min="15" max="15" width="14.140625" customWidth="1"/>
    <col min="16" max="16" width="30.42578125" customWidth="1"/>
    <col min="17" max="26" width="9.14062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30.7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21.7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23.25" customHeight="1">
      <c r="A7" s="262" t="str">
        <f>Input!H13</f>
        <v>Property 3</v>
      </c>
      <c r="B7" s="232"/>
      <c r="C7" s="232"/>
      <c r="D7" s="232"/>
      <c r="E7" s="135"/>
      <c r="F7" s="135"/>
      <c r="G7" s="135"/>
      <c r="H7" s="135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5"/>
      <c r="T7" s="135"/>
      <c r="U7" s="135"/>
      <c r="V7" s="135"/>
      <c r="W7" s="135"/>
      <c r="X7" s="135"/>
      <c r="Y7" s="135"/>
      <c r="Z7" s="135"/>
    </row>
    <row r="8" spans="1:26" ht="23.25" customHeight="1">
      <c r="A8" s="262">
        <f>Input!H14</f>
        <v>0</v>
      </c>
      <c r="B8" s="232"/>
      <c r="C8" s="232"/>
      <c r="D8" s="232"/>
      <c r="E8" s="135"/>
      <c r="F8" s="135"/>
      <c r="G8" s="135"/>
      <c r="H8" s="135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5"/>
      <c r="T8" s="135"/>
      <c r="U8" s="135"/>
      <c r="V8" s="135"/>
      <c r="W8" s="135"/>
      <c r="X8" s="135"/>
      <c r="Y8" s="135"/>
      <c r="Z8" s="135"/>
    </row>
    <row r="9" spans="1:26" ht="23.25" customHeight="1">
      <c r="A9" s="263" t="str">
        <f>Input!R15</f>
        <v>Quad Plex</v>
      </c>
      <c r="B9" s="232"/>
      <c r="C9" s="232"/>
      <c r="D9" s="232"/>
      <c r="E9" s="135"/>
      <c r="F9" s="135"/>
      <c r="G9" s="135"/>
      <c r="H9" s="135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5"/>
      <c r="T9" s="135"/>
      <c r="U9" s="135"/>
      <c r="V9" s="135"/>
      <c r="W9" s="135"/>
      <c r="X9" s="135"/>
      <c r="Y9" s="135"/>
      <c r="Z9" s="135"/>
    </row>
    <row r="10" spans="1:26" ht="23.25" customHeight="1">
      <c r="A10" s="135"/>
      <c r="B10" s="53"/>
      <c r="C10" s="53"/>
      <c r="D10" s="53"/>
      <c r="E10" s="135"/>
      <c r="F10" s="135"/>
      <c r="G10" s="135"/>
      <c r="H10" s="135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5"/>
      <c r="T10" s="135"/>
      <c r="U10" s="135"/>
      <c r="V10" s="135"/>
      <c r="W10" s="135"/>
      <c r="X10" s="135"/>
      <c r="Y10" s="135"/>
      <c r="Z10" s="135"/>
    </row>
    <row r="11" spans="1:26" ht="23.25" customHeight="1">
      <c r="A11" s="135"/>
      <c r="B11" s="82" t="s">
        <v>96</v>
      </c>
      <c r="C11" s="83"/>
      <c r="D11" s="84"/>
      <c r="E11" s="135"/>
      <c r="F11" s="135"/>
      <c r="G11" s="135"/>
      <c r="H11" s="135"/>
      <c r="I11" s="139"/>
      <c r="J11" s="264" t="s">
        <v>97</v>
      </c>
      <c r="K11" s="232"/>
      <c r="L11" s="232"/>
      <c r="M11" s="232"/>
      <c r="N11" s="232"/>
      <c r="O11" s="232"/>
      <c r="P11" s="232"/>
      <c r="Q11" s="139"/>
      <c r="R11" s="139"/>
      <c r="S11" s="135"/>
      <c r="T11" s="135"/>
      <c r="U11" s="135"/>
      <c r="V11" s="135"/>
      <c r="W11" s="135"/>
      <c r="X11" s="135"/>
      <c r="Y11" s="135"/>
      <c r="Z11" s="135"/>
    </row>
    <row r="12" spans="1:26" ht="23.25" customHeight="1">
      <c r="A12" s="135"/>
      <c r="B12" s="213"/>
      <c r="C12" s="128" t="s">
        <v>98</v>
      </c>
      <c r="D12" s="87">
        <f>Input!I26</f>
        <v>0</v>
      </c>
      <c r="E12" s="135"/>
      <c r="F12" s="135"/>
      <c r="G12" s="135"/>
      <c r="H12" s="135"/>
      <c r="I12" s="139"/>
      <c r="J12" s="139"/>
      <c r="K12" s="139"/>
      <c r="L12" s="139"/>
      <c r="M12" s="259" t="s">
        <v>99</v>
      </c>
      <c r="N12" s="232"/>
      <c r="O12" s="139"/>
      <c r="P12" s="139"/>
      <c r="Q12" s="139"/>
      <c r="R12" s="139"/>
      <c r="S12" s="135"/>
      <c r="T12" s="135"/>
      <c r="U12" s="135"/>
      <c r="V12" s="135"/>
      <c r="W12" s="135"/>
      <c r="X12" s="135"/>
      <c r="Y12" s="135"/>
      <c r="Z12" s="135"/>
    </row>
    <row r="13" spans="1:26" ht="23.25" customHeight="1">
      <c r="A13" s="180"/>
      <c r="B13" s="129"/>
      <c r="C13" s="130" t="s">
        <v>100</v>
      </c>
      <c r="D13" s="88">
        <f>Input!I29</f>
        <v>0</v>
      </c>
      <c r="E13" s="135"/>
      <c r="F13" s="135"/>
      <c r="G13" s="135"/>
      <c r="H13" s="135"/>
      <c r="I13" s="139"/>
      <c r="J13" s="139"/>
      <c r="K13" s="181" t="s">
        <v>65</v>
      </c>
      <c r="L13" s="181"/>
      <c r="M13" s="139"/>
      <c r="N13" s="182">
        <f>Input!F24</f>
        <v>0</v>
      </c>
      <c r="O13" s="139"/>
      <c r="P13" s="139"/>
      <c r="Q13" s="139"/>
      <c r="R13" s="139"/>
      <c r="S13" s="135"/>
      <c r="T13" s="135"/>
      <c r="U13" s="135"/>
      <c r="V13" s="135"/>
      <c r="W13" s="135"/>
      <c r="X13" s="135"/>
      <c r="Y13" s="135"/>
      <c r="Z13" s="135"/>
    </row>
    <row r="14" spans="1:26" ht="23.25" customHeight="1">
      <c r="A14" s="135"/>
      <c r="B14" s="129"/>
      <c r="C14" s="130" t="s">
        <v>101</v>
      </c>
      <c r="D14" s="89">
        <f>Input!I28</f>
        <v>0</v>
      </c>
      <c r="E14" s="135"/>
      <c r="F14" s="135"/>
      <c r="G14" s="135"/>
      <c r="H14" s="135"/>
      <c r="I14" s="139"/>
      <c r="J14" s="259" t="s">
        <v>102</v>
      </c>
      <c r="K14" s="232"/>
      <c r="L14" s="179"/>
      <c r="M14" s="139"/>
      <c r="N14" s="139"/>
      <c r="O14" s="259" t="s">
        <v>93</v>
      </c>
      <c r="P14" s="232"/>
      <c r="Q14" s="139"/>
      <c r="R14" s="139"/>
      <c r="S14" s="135"/>
      <c r="T14" s="135"/>
      <c r="U14" s="135"/>
      <c r="V14" s="135"/>
      <c r="W14" s="135"/>
      <c r="X14" s="135"/>
      <c r="Y14" s="135"/>
      <c r="Z14" s="135"/>
    </row>
    <row r="15" spans="1:26" ht="48" customHeight="1">
      <c r="A15" s="135"/>
      <c r="B15" s="273" t="str">
        <f ca="1">"Extra Monthly Payment to Retire in "&amp; D23 &amp; " years"</f>
        <v>Extra Monthly Payment to Retire in 30 years</v>
      </c>
      <c r="C15" s="261"/>
      <c r="D15" s="90">
        <f ca="1">IFERROR(IF(D17-E19&lt;0, 0, D17-E19), 0)</f>
        <v>0</v>
      </c>
      <c r="E15" s="135"/>
      <c r="F15" s="135"/>
      <c r="G15" s="135"/>
      <c r="H15" s="135"/>
      <c r="I15" s="139"/>
      <c r="J15" s="181" t="s">
        <v>103</v>
      </c>
      <c r="K15" s="139"/>
      <c r="L15" s="139"/>
      <c r="M15" s="183">
        <f>Input!I30</f>
        <v>0</v>
      </c>
      <c r="N15" s="181" t="s">
        <v>103</v>
      </c>
      <c r="O15" s="139"/>
      <c r="P15" s="183">
        <f>'P3 - Financials'!E56</f>
        <v>7.3999999999999996E-2</v>
      </c>
      <c r="Q15" s="139"/>
      <c r="R15" s="139"/>
      <c r="S15" s="135"/>
      <c r="T15" s="135"/>
      <c r="U15" s="135"/>
      <c r="V15" s="135"/>
      <c r="W15" s="135"/>
      <c r="X15" s="135"/>
      <c r="Y15" s="135"/>
      <c r="Z15" s="135"/>
    </row>
    <row r="16" spans="1:26" ht="23.25" customHeight="1">
      <c r="A16" s="135"/>
      <c r="B16" s="135"/>
      <c r="C16" s="135"/>
      <c r="D16" s="184"/>
      <c r="E16" s="184"/>
      <c r="F16" s="184"/>
      <c r="G16" s="135"/>
      <c r="H16" s="135"/>
      <c r="I16" s="139"/>
      <c r="J16" s="139" t="s">
        <v>21</v>
      </c>
      <c r="K16" s="139"/>
      <c r="L16" s="139"/>
      <c r="M16" s="185">
        <f>Input!I19</f>
        <v>0</v>
      </c>
      <c r="N16" s="139"/>
      <c r="O16" s="139"/>
      <c r="P16" s="139"/>
      <c r="Q16" s="139"/>
      <c r="R16" s="139"/>
      <c r="S16" s="135"/>
      <c r="T16" s="135"/>
      <c r="U16" s="135"/>
      <c r="V16" s="135"/>
      <c r="W16" s="135"/>
      <c r="X16" s="135"/>
      <c r="Y16" s="135"/>
      <c r="Z16" s="135"/>
    </row>
    <row r="17" spans="1:26" ht="23.25" customHeight="1">
      <c r="A17" s="135"/>
      <c r="B17" s="135"/>
      <c r="C17" s="135"/>
      <c r="D17" s="91">
        <f ca="1">-PMT($D$13/12,$D23*12,$D$12)</f>
        <v>0</v>
      </c>
      <c r="E17" s="184"/>
      <c r="F17" s="135"/>
      <c r="G17" s="135"/>
      <c r="H17" s="135"/>
      <c r="I17" s="139"/>
      <c r="J17" s="139"/>
      <c r="K17" s="139"/>
      <c r="L17" s="139"/>
      <c r="M17" s="139"/>
      <c r="N17" s="139"/>
      <c r="O17" s="139"/>
      <c r="P17" s="186"/>
      <c r="Q17" s="139"/>
      <c r="R17" s="139"/>
      <c r="S17" s="135"/>
      <c r="T17" s="135"/>
      <c r="U17" s="135"/>
      <c r="V17" s="135"/>
      <c r="W17" s="135"/>
      <c r="X17" s="135"/>
      <c r="Y17" s="135"/>
      <c r="Z17" s="135"/>
    </row>
    <row r="18" spans="1:26" ht="23.25" customHeight="1">
      <c r="A18" s="135"/>
      <c r="B18" s="92" t="s">
        <v>104</v>
      </c>
      <c r="C18" s="93"/>
      <c r="D18" s="94" t="s">
        <v>105</v>
      </c>
      <c r="E18" s="95" t="s">
        <v>106</v>
      </c>
      <c r="F18" s="135"/>
      <c r="G18" s="135"/>
      <c r="H18" s="135"/>
      <c r="I18" s="139"/>
      <c r="J18" s="139" t="s">
        <v>95</v>
      </c>
      <c r="K18" s="187"/>
      <c r="L18" s="187"/>
      <c r="M18" s="182" t="e">
        <f ca="1">VLOOKUP((D23*12),A30:P389, 13)</f>
        <v>#NUM!</v>
      </c>
      <c r="N18" s="139" t="s">
        <v>95</v>
      </c>
      <c r="O18" s="139"/>
      <c r="P18" s="182">
        <f ca="1">VLOOKUP((D23*12), A30:P389, 16)</f>
        <v>0</v>
      </c>
      <c r="Q18" s="139"/>
      <c r="R18" s="139"/>
      <c r="S18" s="135"/>
      <c r="T18" s="135"/>
      <c r="U18" s="135"/>
      <c r="V18" s="135"/>
      <c r="W18" s="135"/>
      <c r="X18" s="135"/>
      <c r="Y18" s="135"/>
      <c r="Z18" s="135"/>
    </row>
    <row r="19" spans="1:26" ht="23.25" customHeight="1">
      <c r="A19" s="135"/>
      <c r="B19" s="21"/>
      <c r="C19" s="86" t="s">
        <v>107</v>
      </c>
      <c r="D19" s="96" t="e">
        <f ca="1">-PMT(D13/12,D14*12,D12)+D15</f>
        <v>#NUM!</v>
      </c>
      <c r="E19" s="97" t="e">
        <f>-PMT(D13/12,D14*12,D12)</f>
        <v>#NUM!</v>
      </c>
      <c r="F19" s="135"/>
      <c r="G19" s="135"/>
      <c r="H19" s="135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5"/>
      <c r="T19" s="135"/>
      <c r="U19" s="135"/>
      <c r="V19" s="135"/>
      <c r="W19" s="135"/>
      <c r="X19" s="135"/>
      <c r="Y19" s="135"/>
      <c r="Z19" s="135"/>
    </row>
    <row r="20" spans="1:26" ht="23.25" customHeight="1">
      <c r="A20" s="135"/>
      <c r="B20" s="21"/>
      <c r="C20" s="86" t="s">
        <v>108</v>
      </c>
      <c r="D20" s="98" t="e">
        <f ca="1">ROUNDUP(NPER(D13/12,D19,-D12),0)</f>
        <v>#NUM!</v>
      </c>
      <c r="E20" s="99" t="e">
        <f>NPER(D13/12,E19,-D12)</f>
        <v>#NUM!</v>
      </c>
      <c r="F20" s="135"/>
      <c r="G20" s="135"/>
      <c r="H20" s="135"/>
      <c r="I20" s="139"/>
      <c r="J20" s="139"/>
      <c r="K20" s="139"/>
      <c r="L20" s="139"/>
      <c r="M20" s="179"/>
      <c r="N20" s="179"/>
      <c r="O20" s="139"/>
      <c r="P20" s="139"/>
      <c r="Q20" s="139"/>
      <c r="R20" s="139"/>
      <c r="S20" s="135"/>
      <c r="T20" s="135"/>
      <c r="U20" s="135"/>
      <c r="V20" s="135"/>
      <c r="W20" s="135"/>
      <c r="X20" s="135"/>
      <c r="Y20" s="135"/>
      <c r="Z20" s="135"/>
    </row>
    <row r="21" spans="1:26" ht="23.25" customHeight="1">
      <c r="A21" s="135"/>
      <c r="B21" s="21"/>
      <c r="C21" s="86" t="s">
        <v>109</v>
      </c>
      <c r="D21" s="100" t="e">
        <f ca="1">SUM(OFFSET(B28,2,0,D20,1))</f>
        <v>#NUM!</v>
      </c>
      <c r="E21" s="101" t="e">
        <f>E20*E19</f>
        <v>#NUM!</v>
      </c>
      <c r="F21" s="135"/>
      <c r="G21" s="135"/>
      <c r="H21" s="135"/>
      <c r="I21" s="139"/>
      <c r="J21" s="139"/>
      <c r="K21" s="187"/>
      <c r="L21" s="187"/>
      <c r="M21" s="188"/>
      <c r="N21" s="188"/>
      <c r="O21" s="139"/>
      <c r="P21" s="139"/>
      <c r="Q21" s="139"/>
      <c r="R21" s="139"/>
      <c r="S21" s="135"/>
      <c r="T21" s="135"/>
      <c r="U21" s="135"/>
      <c r="V21" s="135"/>
      <c r="W21" s="135"/>
      <c r="X21" s="135"/>
      <c r="Y21" s="135"/>
      <c r="Z21" s="135"/>
    </row>
    <row r="22" spans="1:26" ht="23.25" customHeight="1">
      <c r="A22" s="135"/>
      <c r="B22" s="102"/>
      <c r="C22" s="103" t="s">
        <v>110</v>
      </c>
      <c r="D22" s="104" t="e">
        <f ca="1">SUM(OFFSET(C28,2,0,D20,1))</f>
        <v>#NUM!</v>
      </c>
      <c r="E22" s="105" t="e">
        <f>-CUMIPMT(D13/12,D14*12,D12,1,D14*12,0)</f>
        <v>#NUM!</v>
      </c>
      <c r="F22" s="135"/>
      <c r="G22" s="135"/>
      <c r="H22" s="135"/>
      <c r="I22" s="139"/>
      <c r="J22" s="139"/>
      <c r="K22" s="187"/>
      <c r="L22" s="187"/>
      <c r="M22" s="188"/>
      <c r="N22" s="188"/>
      <c r="O22" s="139"/>
      <c r="P22" s="139"/>
      <c r="Q22" s="139"/>
      <c r="R22" s="139"/>
      <c r="S22" s="135"/>
      <c r="T22" s="135"/>
      <c r="U22" s="135"/>
      <c r="V22" s="135"/>
      <c r="W22" s="135"/>
      <c r="X22" s="135"/>
      <c r="Y22" s="135"/>
      <c r="Z22" s="135"/>
    </row>
    <row r="23" spans="1:26" ht="23.25" hidden="1" customHeight="1">
      <c r="A23" s="135"/>
      <c r="B23" s="21"/>
      <c r="C23" s="86" t="s">
        <v>111</v>
      </c>
      <c r="D23" s="106">
        <f ca="1">Input!I17</f>
        <v>30</v>
      </c>
      <c r="E23" s="107"/>
      <c r="F23" s="135"/>
      <c r="G23" s="135"/>
      <c r="H23" s="18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5"/>
      <c r="T23" s="135"/>
      <c r="U23" s="135"/>
      <c r="V23" s="135"/>
      <c r="W23" s="135"/>
      <c r="X23" s="135"/>
      <c r="Y23" s="135"/>
      <c r="Z23" s="135"/>
    </row>
    <row r="24" spans="1:26" ht="23.25" customHeight="1">
      <c r="A24" s="135"/>
      <c r="B24" s="108"/>
      <c r="C24" s="109" t="s">
        <v>69</v>
      </c>
      <c r="D24" s="110" t="e">
        <f ca="1">(D20)/12</f>
        <v>#NUM!</v>
      </c>
      <c r="E24" s="111">
        <f>D14</f>
        <v>0</v>
      </c>
      <c r="F24" s="135"/>
      <c r="G24" s="135"/>
      <c r="H24" s="135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5"/>
      <c r="T24" s="135"/>
      <c r="U24" s="135"/>
      <c r="V24" s="135"/>
      <c r="W24" s="135"/>
      <c r="X24" s="135"/>
      <c r="Y24" s="135"/>
      <c r="Z24" s="135"/>
    </row>
    <row r="25" spans="1:26" ht="23.25" customHeight="1">
      <c r="A25" s="135"/>
      <c r="B25" s="112"/>
      <c r="C25" s="190" t="s">
        <v>112</v>
      </c>
      <c r="D25" s="191" t="e">
        <f ca="1">E22-D22</f>
        <v>#NUM!</v>
      </c>
      <c r="E25" s="113"/>
      <c r="F25" s="135"/>
      <c r="G25" s="135"/>
      <c r="H25" s="135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5"/>
      <c r="T25" s="135"/>
      <c r="U25" s="135"/>
      <c r="V25" s="135"/>
      <c r="W25" s="135"/>
      <c r="X25" s="135"/>
      <c r="Y25" s="135"/>
      <c r="Z25" s="135"/>
    </row>
    <row r="26" spans="1:26" ht="23.25" customHeight="1">
      <c r="A26" s="135"/>
      <c r="B26" s="135"/>
      <c r="C26" s="135"/>
      <c r="D26" s="189"/>
      <c r="E26" s="135"/>
      <c r="F26" s="135"/>
      <c r="G26" s="135"/>
      <c r="H26" s="135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5"/>
      <c r="T26" s="135"/>
      <c r="U26" s="135"/>
      <c r="V26" s="135"/>
      <c r="W26" s="135"/>
      <c r="X26" s="135"/>
      <c r="Y26" s="135"/>
      <c r="Z26" s="135"/>
    </row>
    <row r="27" spans="1:26" ht="23.25" customHeight="1">
      <c r="A27" s="135"/>
      <c r="B27" s="135"/>
      <c r="C27" s="135"/>
      <c r="D27" s="189"/>
      <c r="E27" s="135"/>
      <c r="F27" s="135"/>
      <c r="G27" s="135"/>
      <c r="H27" s="208" t="s">
        <v>113</v>
      </c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5"/>
      <c r="T27" s="135"/>
      <c r="U27" s="135"/>
      <c r="V27" s="135"/>
      <c r="W27" s="135"/>
      <c r="X27" s="135"/>
      <c r="Y27" s="135"/>
      <c r="Z27" s="135"/>
    </row>
    <row r="28" spans="1:26" ht="23.25" customHeight="1">
      <c r="A28" s="114" t="s">
        <v>114</v>
      </c>
      <c r="B28" s="115" t="s">
        <v>115</v>
      </c>
      <c r="C28" s="115" t="s">
        <v>116</v>
      </c>
      <c r="D28" s="116" t="s">
        <v>117</v>
      </c>
      <c r="E28" s="115" t="s">
        <v>118</v>
      </c>
      <c r="F28" s="116" t="s">
        <v>119</v>
      </c>
      <c r="G28" s="116" t="s">
        <v>120</v>
      </c>
      <c r="H28" s="116" t="s">
        <v>121</v>
      </c>
      <c r="I28" s="192"/>
      <c r="J28" s="117" t="s">
        <v>102</v>
      </c>
      <c r="K28" s="117" t="s">
        <v>122</v>
      </c>
      <c r="L28" s="117" t="s">
        <v>123</v>
      </c>
      <c r="M28" s="117" t="s">
        <v>124</v>
      </c>
      <c r="N28" s="117" t="s">
        <v>93</v>
      </c>
      <c r="O28" s="117" t="s">
        <v>122</v>
      </c>
      <c r="P28" s="117" t="s">
        <v>125</v>
      </c>
      <c r="Q28" s="139"/>
      <c r="R28" s="139"/>
      <c r="S28" s="135"/>
      <c r="T28" s="135"/>
      <c r="U28" s="135"/>
      <c r="V28" s="135"/>
      <c r="W28" s="135"/>
      <c r="X28" s="135"/>
      <c r="Y28" s="135"/>
      <c r="Z28" s="135"/>
    </row>
    <row r="29" spans="1:26" ht="23.25" customHeight="1">
      <c r="A29" s="193"/>
      <c r="B29" s="193"/>
      <c r="C29" s="193"/>
      <c r="D29" s="193"/>
      <c r="E29" s="193"/>
      <c r="F29" s="193"/>
      <c r="G29" s="194">
        <f>D12</f>
        <v>0</v>
      </c>
      <c r="H29" s="193"/>
      <c r="I29" s="192"/>
      <c r="J29" s="118"/>
      <c r="K29" s="119"/>
      <c r="L29" s="119"/>
      <c r="M29" s="120"/>
      <c r="N29" s="120"/>
      <c r="O29" s="119"/>
      <c r="P29" s="121"/>
      <c r="Q29" s="139"/>
      <c r="R29" s="139"/>
      <c r="S29" s="135"/>
      <c r="T29" s="135"/>
      <c r="U29" s="135"/>
      <c r="V29" s="135"/>
      <c r="W29" s="135"/>
      <c r="X29" s="135"/>
      <c r="Y29" s="135"/>
      <c r="Z29" s="135"/>
    </row>
    <row r="30" spans="1:26" ht="23.25" customHeight="1">
      <c r="A30" s="122">
        <v>1</v>
      </c>
      <c r="B30" s="123" t="e">
        <f t="shared" ref="B30:B284" ca="1" si="0">IF(A30&lt;$D$20,$D$19,IF(A30&gt;$D$20,"",(1+$D$13/12)*G29))</f>
        <v>#NUM!</v>
      </c>
      <c r="C30" s="123" t="e">
        <f t="shared" ref="C30:C284" ca="1" si="1">IF(A30&gt;$D$20,"",$D$13/12*G29)</f>
        <v>#NUM!</v>
      </c>
      <c r="D30" s="124" t="e">
        <f t="shared" ref="D30:D284" ca="1" si="2">IF($A30&gt;$D$20,"",SUM(C$30:C30))</f>
        <v>#NUM!</v>
      </c>
      <c r="E30" s="124" t="e">
        <f t="shared" ref="E30:E284" ca="1" si="3">IF($A30&gt;$D$20,"",B30-C30)</f>
        <v>#NUM!</v>
      </c>
      <c r="F30" s="124" t="e">
        <f t="shared" ref="F30:F284" ca="1" si="4">IF($A30&gt;$D$20,"",SUM(E$30:E30))</f>
        <v>#NUM!</v>
      </c>
      <c r="G30" s="124" t="e">
        <f t="shared" ref="G30:G284" ca="1" si="5">IF(A30&gt;$D$20,"",G29-E30)</f>
        <v>#NUM!</v>
      </c>
      <c r="H30" s="124" t="e">
        <f t="shared" ref="H30:H284" ca="1" si="6">IF(A30&gt;$D$20,"",-IPMT($D$13/12,A30,$D$14*12,$D$12)-IF(A30&gt;$D$20,0,C30))</f>
        <v>#NUM!</v>
      </c>
      <c r="I30" s="192">
        <f t="shared" ref="I30:I284" si="7">A30/12</f>
        <v>8.3333333333333329E-2</v>
      </c>
      <c r="J30" s="125">
        <f>M16</f>
        <v>0</v>
      </c>
      <c r="K30" s="125">
        <f t="shared" ref="K30:K284" si="8">J30*($M$15/12)</f>
        <v>0</v>
      </c>
      <c r="L30" s="125">
        <f t="shared" ref="L30:L284" si="9">(J30+K30)</f>
        <v>0</v>
      </c>
      <c r="M30" s="125" t="e">
        <f t="shared" ref="M30:M284" ca="1" si="10">IF(G30="", L30 - 0, L30-G30)</f>
        <v>#NUM!</v>
      </c>
      <c r="N30" s="125">
        <f>N13</f>
        <v>0</v>
      </c>
      <c r="O30" s="125">
        <f t="shared" ref="O30:O284" si="11">N30*($P$15/12)</f>
        <v>0</v>
      </c>
      <c r="P30" s="125">
        <f t="shared" ref="P30:P284" si="12">O30+N30</f>
        <v>0</v>
      </c>
      <c r="Q30" s="139"/>
      <c r="R30" s="139"/>
      <c r="S30" s="135"/>
      <c r="T30" s="135"/>
      <c r="U30" s="135"/>
      <c r="V30" s="135"/>
      <c r="W30" s="135"/>
      <c r="X30" s="135"/>
      <c r="Y30" s="135"/>
      <c r="Z30" s="135"/>
    </row>
    <row r="31" spans="1:26" ht="23.25" customHeight="1">
      <c r="A31" s="122">
        <v>2</v>
      </c>
      <c r="B31" s="123" t="e">
        <f t="shared" ca="1" si="0"/>
        <v>#NUM!</v>
      </c>
      <c r="C31" s="123" t="e">
        <f t="shared" ca="1" si="1"/>
        <v>#NUM!</v>
      </c>
      <c r="D31" s="124" t="e">
        <f t="shared" ca="1" si="2"/>
        <v>#NUM!</v>
      </c>
      <c r="E31" s="124" t="e">
        <f t="shared" ca="1" si="3"/>
        <v>#NUM!</v>
      </c>
      <c r="F31" s="124" t="e">
        <f t="shared" ca="1" si="4"/>
        <v>#NUM!</v>
      </c>
      <c r="G31" s="124" t="e">
        <f t="shared" ca="1" si="5"/>
        <v>#NUM!</v>
      </c>
      <c r="H31" s="124" t="e">
        <f t="shared" ca="1" si="6"/>
        <v>#NUM!</v>
      </c>
      <c r="I31" s="192">
        <f t="shared" si="7"/>
        <v>0.16666666666666666</v>
      </c>
      <c r="J31" s="125">
        <f t="shared" ref="J31:J285" si="13">L30</f>
        <v>0</v>
      </c>
      <c r="K31" s="125">
        <f t="shared" si="8"/>
        <v>0</v>
      </c>
      <c r="L31" s="125">
        <f t="shared" si="9"/>
        <v>0</v>
      </c>
      <c r="M31" s="125" t="e">
        <f t="shared" ca="1" si="10"/>
        <v>#NUM!</v>
      </c>
      <c r="N31" s="125">
        <f t="shared" ref="N31:N285" si="14">P30</f>
        <v>0</v>
      </c>
      <c r="O31" s="125">
        <f t="shared" si="11"/>
        <v>0</v>
      </c>
      <c r="P31" s="125">
        <f t="shared" si="12"/>
        <v>0</v>
      </c>
      <c r="Q31" s="139"/>
      <c r="R31" s="139"/>
      <c r="S31" s="135"/>
      <c r="T31" s="135"/>
      <c r="U31" s="135"/>
      <c r="V31" s="135"/>
      <c r="W31" s="135"/>
      <c r="X31" s="135"/>
      <c r="Y31" s="135"/>
      <c r="Z31" s="135"/>
    </row>
    <row r="32" spans="1:26" ht="23.25" customHeight="1">
      <c r="A32" s="122">
        <v>3</v>
      </c>
      <c r="B32" s="123" t="e">
        <f t="shared" ca="1" si="0"/>
        <v>#NUM!</v>
      </c>
      <c r="C32" s="123" t="e">
        <f t="shared" ca="1" si="1"/>
        <v>#NUM!</v>
      </c>
      <c r="D32" s="124" t="e">
        <f t="shared" ca="1" si="2"/>
        <v>#NUM!</v>
      </c>
      <c r="E32" s="124" t="e">
        <f t="shared" ca="1" si="3"/>
        <v>#NUM!</v>
      </c>
      <c r="F32" s="124" t="e">
        <f t="shared" ca="1" si="4"/>
        <v>#NUM!</v>
      </c>
      <c r="G32" s="124" t="e">
        <f t="shared" ca="1" si="5"/>
        <v>#NUM!</v>
      </c>
      <c r="H32" s="124" t="e">
        <f t="shared" ca="1" si="6"/>
        <v>#NUM!</v>
      </c>
      <c r="I32" s="192">
        <f t="shared" si="7"/>
        <v>0.25</v>
      </c>
      <c r="J32" s="125">
        <f t="shared" si="13"/>
        <v>0</v>
      </c>
      <c r="K32" s="125">
        <f t="shared" si="8"/>
        <v>0</v>
      </c>
      <c r="L32" s="125">
        <f t="shared" si="9"/>
        <v>0</v>
      </c>
      <c r="M32" s="125" t="e">
        <f t="shared" ca="1" si="10"/>
        <v>#NUM!</v>
      </c>
      <c r="N32" s="125">
        <f t="shared" si="14"/>
        <v>0</v>
      </c>
      <c r="O32" s="125">
        <f t="shared" si="11"/>
        <v>0</v>
      </c>
      <c r="P32" s="125">
        <f t="shared" si="12"/>
        <v>0</v>
      </c>
      <c r="Q32" s="139"/>
      <c r="R32" s="139"/>
      <c r="S32" s="135"/>
      <c r="T32" s="135"/>
      <c r="U32" s="135"/>
      <c r="V32" s="135"/>
      <c r="W32" s="135"/>
      <c r="X32" s="135"/>
      <c r="Y32" s="135"/>
      <c r="Z32" s="135"/>
    </row>
    <row r="33" spans="1:26" ht="23.25" customHeight="1">
      <c r="A33" s="122">
        <v>4</v>
      </c>
      <c r="B33" s="123" t="e">
        <f t="shared" ca="1" si="0"/>
        <v>#NUM!</v>
      </c>
      <c r="C33" s="123" t="e">
        <f t="shared" ca="1" si="1"/>
        <v>#NUM!</v>
      </c>
      <c r="D33" s="124" t="e">
        <f t="shared" ca="1" si="2"/>
        <v>#NUM!</v>
      </c>
      <c r="E33" s="124" t="e">
        <f t="shared" ca="1" si="3"/>
        <v>#NUM!</v>
      </c>
      <c r="F33" s="124" t="e">
        <f t="shared" ca="1" si="4"/>
        <v>#NUM!</v>
      </c>
      <c r="G33" s="124" t="e">
        <f t="shared" ca="1" si="5"/>
        <v>#NUM!</v>
      </c>
      <c r="H33" s="124" t="e">
        <f t="shared" ca="1" si="6"/>
        <v>#NUM!</v>
      </c>
      <c r="I33" s="192">
        <f t="shared" si="7"/>
        <v>0.33333333333333331</v>
      </c>
      <c r="J33" s="125">
        <f t="shared" si="13"/>
        <v>0</v>
      </c>
      <c r="K33" s="125">
        <f t="shared" si="8"/>
        <v>0</v>
      </c>
      <c r="L33" s="125">
        <f t="shared" si="9"/>
        <v>0</v>
      </c>
      <c r="M33" s="125" t="e">
        <f t="shared" ca="1" si="10"/>
        <v>#NUM!</v>
      </c>
      <c r="N33" s="125">
        <f t="shared" si="14"/>
        <v>0</v>
      </c>
      <c r="O33" s="125">
        <f t="shared" si="11"/>
        <v>0</v>
      </c>
      <c r="P33" s="125">
        <f t="shared" si="12"/>
        <v>0</v>
      </c>
      <c r="Q33" s="139"/>
      <c r="R33" s="139"/>
      <c r="S33" s="135"/>
      <c r="T33" s="135"/>
      <c r="U33" s="135"/>
      <c r="V33" s="135"/>
      <c r="W33" s="135"/>
      <c r="X33" s="135"/>
      <c r="Y33" s="135"/>
      <c r="Z33" s="135"/>
    </row>
    <row r="34" spans="1:26" ht="23.25" customHeight="1">
      <c r="A34" s="122">
        <v>5</v>
      </c>
      <c r="B34" s="123" t="e">
        <f t="shared" ca="1" si="0"/>
        <v>#NUM!</v>
      </c>
      <c r="C34" s="123" t="e">
        <f t="shared" ca="1" si="1"/>
        <v>#NUM!</v>
      </c>
      <c r="D34" s="124" t="e">
        <f t="shared" ca="1" si="2"/>
        <v>#NUM!</v>
      </c>
      <c r="E34" s="124" t="e">
        <f t="shared" ca="1" si="3"/>
        <v>#NUM!</v>
      </c>
      <c r="F34" s="124" t="e">
        <f t="shared" ca="1" si="4"/>
        <v>#NUM!</v>
      </c>
      <c r="G34" s="124" t="e">
        <f t="shared" ca="1" si="5"/>
        <v>#NUM!</v>
      </c>
      <c r="H34" s="124" t="e">
        <f t="shared" ca="1" si="6"/>
        <v>#NUM!</v>
      </c>
      <c r="I34" s="192">
        <f t="shared" si="7"/>
        <v>0.41666666666666669</v>
      </c>
      <c r="J34" s="125">
        <f t="shared" si="13"/>
        <v>0</v>
      </c>
      <c r="K34" s="125">
        <f t="shared" si="8"/>
        <v>0</v>
      </c>
      <c r="L34" s="125">
        <f t="shared" si="9"/>
        <v>0</v>
      </c>
      <c r="M34" s="125" t="e">
        <f t="shared" ca="1" si="10"/>
        <v>#NUM!</v>
      </c>
      <c r="N34" s="125">
        <f t="shared" si="14"/>
        <v>0</v>
      </c>
      <c r="O34" s="125">
        <f t="shared" si="11"/>
        <v>0</v>
      </c>
      <c r="P34" s="125">
        <f t="shared" si="12"/>
        <v>0</v>
      </c>
      <c r="Q34" s="139"/>
      <c r="R34" s="139"/>
      <c r="S34" s="135"/>
      <c r="T34" s="135"/>
      <c r="U34" s="135"/>
      <c r="V34" s="135"/>
      <c r="W34" s="135"/>
      <c r="X34" s="135"/>
      <c r="Y34" s="135"/>
      <c r="Z34" s="135"/>
    </row>
    <row r="35" spans="1:26" ht="23.25" customHeight="1">
      <c r="A35" s="122">
        <v>6</v>
      </c>
      <c r="B35" s="123" t="e">
        <f t="shared" ca="1" si="0"/>
        <v>#NUM!</v>
      </c>
      <c r="C35" s="123" t="e">
        <f t="shared" ca="1" si="1"/>
        <v>#NUM!</v>
      </c>
      <c r="D35" s="124" t="e">
        <f t="shared" ca="1" si="2"/>
        <v>#NUM!</v>
      </c>
      <c r="E35" s="124" t="e">
        <f t="shared" ca="1" si="3"/>
        <v>#NUM!</v>
      </c>
      <c r="F35" s="124" t="e">
        <f t="shared" ca="1" si="4"/>
        <v>#NUM!</v>
      </c>
      <c r="G35" s="124" t="e">
        <f t="shared" ca="1" si="5"/>
        <v>#NUM!</v>
      </c>
      <c r="H35" s="124" t="e">
        <f t="shared" ca="1" si="6"/>
        <v>#NUM!</v>
      </c>
      <c r="I35" s="192">
        <f t="shared" si="7"/>
        <v>0.5</v>
      </c>
      <c r="J35" s="125">
        <f t="shared" si="13"/>
        <v>0</v>
      </c>
      <c r="K35" s="125">
        <f t="shared" si="8"/>
        <v>0</v>
      </c>
      <c r="L35" s="125">
        <f t="shared" si="9"/>
        <v>0</v>
      </c>
      <c r="M35" s="125" t="e">
        <f t="shared" ca="1" si="10"/>
        <v>#NUM!</v>
      </c>
      <c r="N35" s="125">
        <f t="shared" si="14"/>
        <v>0</v>
      </c>
      <c r="O35" s="125">
        <f t="shared" si="11"/>
        <v>0</v>
      </c>
      <c r="P35" s="125">
        <f t="shared" si="12"/>
        <v>0</v>
      </c>
      <c r="Q35" s="139"/>
      <c r="R35" s="139"/>
      <c r="S35" s="135"/>
      <c r="T35" s="135"/>
      <c r="U35" s="135"/>
      <c r="V35" s="135"/>
      <c r="W35" s="135"/>
      <c r="X35" s="135"/>
      <c r="Y35" s="135"/>
      <c r="Z35" s="135"/>
    </row>
    <row r="36" spans="1:26" ht="23.25" customHeight="1">
      <c r="A36" s="122">
        <v>7</v>
      </c>
      <c r="B36" s="123" t="e">
        <f t="shared" ca="1" si="0"/>
        <v>#NUM!</v>
      </c>
      <c r="C36" s="123" t="e">
        <f t="shared" ca="1" si="1"/>
        <v>#NUM!</v>
      </c>
      <c r="D36" s="124" t="e">
        <f t="shared" ca="1" si="2"/>
        <v>#NUM!</v>
      </c>
      <c r="E36" s="124" t="e">
        <f t="shared" ca="1" si="3"/>
        <v>#NUM!</v>
      </c>
      <c r="F36" s="124" t="e">
        <f t="shared" ca="1" si="4"/>
        <v>#NUM!</v>
      </c>
      <c r="G36" s="124" t="e">
        <f t="shared" ca="1" si="5"/>
        <v>#NUM!</v>
      </c>
      <c r="H36" s="124" t="e">
        <f t="shared" ca="1" si="6"/>
        <v>#NUM!</v>
      </c>
      <c r="I36" s="192">
        <f t="shared" si="7"/>
        <v>0.58333333333333337</v>
      </c>
      <c r="J36" s="125">
        <f t="shared" si="13"/>
        <v>0</v>
      </c>
      <c r="K36" s="125">
        <f t="shared" si="8"/>
        <v>0</v>
      </c>
      <c r="L36" s="125">
        <f t="shared" si="9"/>
        <v>0</v>
      </c>
      <c r="M36" s="125" t="e">
        <f t="shared" ca="1" si="10"/>
        <v>#NUM!</v>
      </c>
      <c r="N36" s="125">
        <f t="shared" si="14"/>
        <v>0</v>
      </c>
      <c r="O36" s="125">
        <f t="shared" si="11"/>
        <v>0</v>
      </c>
      <c r="P36" s="125">
        <f t="shared" si="12"/>
        <v>0</v>
      </c>
      <c r="Q36" s="139"/>
      <c r="R36" s="139"/>
      <c r="S36" s="135"/>
      <c r="T36" s="135"/>
      <c r="U36" s="135"/>
      <c r="V36" s="135"/>
      <c r="W36" s="135"/>
      <c r="X36" s="135"/>
      <c r="Y36" s="135"/>
      <c r="Z36" s="135"/>
    </row>
    <row r="37" spans="1:26" ht="23.25" customHeight="1">
      <c r="A37" s="122">
        <v>8</v>
      </c>
      <c r="B37" s="123" t="e">
        <f t="shared" ca="1" si="0"/>
        <v>#NUM!</v>
      </c>
      <c r="C37" s="123" t="e">
        <f t="shared" ca="1" si="1"/>
        <v>#NUM!</v>
      </c>
      <c r="D37" s="124" t="e">
        <f t="shared" ca="1" si="2"/>
        <v>#NUM!</v>
      </c>
      <c r="E37" s="124" t="e">
        <f t="shared" ca="1" si="3"/>
        <v>#NUM!</v>
      </c>
      <c r="F37" s="124" t="e">
        <f t="shared" ca="1" si="4"/>
        <v>#NUM!</v>
      </c>
      <c r="G37" s="124" t="e">
        <f t="shared" ca="1" si="5"/>
        <v>#NUM!</v>
      </c>
      <c r="H37" s="124" t="e">
        <f t="shared" ca="1" si="6"/>
        <v>#NUM!</v>
      </c>
      <c r="I37" s="192">
        <f t="shared" si="7"/>
        <v>0.66666666666666663</v>
      </c>
      <c r="J37" s="125">
        <f t="shared" si="13"/>
        <v>0</v>
      </c>
      <c r="K37" s="125">
        <f t="shared" si="8"/>
        <v>0</v>
      </c>
      <c r="L37" s="125">
        <f t="shared" si="9"/>
        <v>0</v>
      </c>
      <c r="M37" s="125" t="e">
        <f t="shared" ca="1" si="10"/>
        <v>#NUM!</v>
      </c>
      <c r="N37" s="125">
        <f t="shared" si="14"/>
        <v>0</v>
      </c>
      <c r="O37" s="125">
        <f t="shared" si="11"/>
        <v>0</v>
      </c>
      <c r="P37" s="125">
        <f t="shared" si="12"/>
        <v>0</v>
      </c>
      <c r="Q37" s="139"/>
      <c r="R37" s="139"/>
      <c r="S37" s="135"/>
      <c r="T37" s="135"/>
      <c r="U37" s="135"/>
      <c r="V37" s="135"/>
      <c r="W37" s="135"/>
      <c r="X37" s="135"/>
      <c r="Y37" s="135"/>
      <c r="Z37" s="135"/>
    </row>
    <row r="38" spans="1:26" ht="23.25" customHeight="1">
      <c r="A38" s="122">
        <v>9</v>
      </c>
      <c r="B38" s="123" t="e">
        <f t="shared" ca="1" si="0"/>
        <v>#NUM!</v>
      </c>
      <c r="C38" s="123" t="e">
        <f t="shared" ca="1" si="1"/>
        <v>#NUM!</v>
      </c>
      <c r="D38" s="124" t="e">
        <f t="shared" ca="1" si="2"/>
        <v>#NUM!</v>
      </c>
      <c r="E38" s="124" t="e">
        <f t="shared" ca="1" si="3"/>
        <v>#NUM!</v>
      </c>
      <c r="F38" s="124" t="e">
        <f t="shared" ca="1" si="4"/>
        <v>#NUM!</v>
      </c>
      <c r="G38" s="124" t="e">
        <f t="shared" ca="1" si="5"/>
        <v>#NUM!</v>
      </c>
      <c r="H38" s="124" t="e">
        <f t="shared" ca="1" si="6"/>
        <v>#NUM!</v>
      </c>
      <c r="I38" s="192">
        <f t="shared" si="7"/>
        <v>0.75</v>
      </c>
      <c r="J38" s="125">
        <f t="shared" si="13"/>
        <v>0</v>
      </c>
      <c r="K38" s="125">
        <f t="shared" si="8"/>
        <v>0</v>
      </c>
      <c r="L38" s="125">
        <f t="shared" si="9"/>
        <v>0</v>
      </c>
      <c r="M38" s="125" t="e">
        <f t="shared" ca="1" si="10"/>
        <v>#NUM!</v>
      </c>
      <c r="N38" s="125">
        <f t="shared" si="14"/>
        <v>0</v>
      </c>
      <c r="O38" s="125">
        <f t="shared" si="11"/>
        <v>0</v>
      </c>
      <c r="P38" s="125">
        <f t="shared" si="12"/>
        <v>0</v>
      </c>
      <c r="Q38" s="139"/>
      <c r="R38" s="139"/>
      <c r="S38" s="135"/>
      <c r="T38" s="135"/>
      <c r="U38" s="135"/>
      <c r="V38" s="135"/>
      <c r="W38" s="135"/>
      <c r="X38" s="135"/>
      <c r="Y38" s="135"/>
      <c r="Z38" s="135"/>
    </row>
    <row r="39" spans="1:26" ht="23.25" customHeight="1">
      <c r="A39" s="122">
        <v>10</v>
      </c>
      <c r="B39" s="123" t="e">
        <f t="shared" ca="1" si="0"/>
        <v>#NUM!</v>
      </c>
      <c r="C39" s="123" t="e">
        <f t="shared" ca="1" si="1"/>
        <v>#NUM!</v>
      </c>
      <c r="D39" s="124" t="e">
        <f t="shared" ca="1" si="2"/>
        <v>#NUM!</v>
      </c>
      <c r="E39" s="124" t="e">
        <f t="shared" ca="1" si="3"/>
        <v>#NUM!</v>
      </c>
      <c r="F39" s="124" t="e">
        <f t="shared" ca="1" si="4"/>
        <v>#NUM!</v>
      </c>
      <c r="G39" s="124" t="e">
        <f t="shared" ca="1" si="5"/>
        <v>#NUM!</v>
      </c>
      <c r="H39" s="124" t="e">
        <f t="shared" ca="1" si="6"/>
        <v>#NUM!</v>
      </c>
      <c r="I39" s="192">
        <f t="shared" si="7"/>
        <v>0.83333333333333337</v>
      </c>
      <c r="J39" s="125">
        <f t="shared" si="13"/>
        <v>0</v>
      </c>
      <c r="K39" s="125">
        <f t="shared" si="8"/>
        <v>0</v>
      </c>
      <c r="L39" s="125">
        <f t="shared" si="9"/>
        <v>0</v>
      </c>
      <c r="M39" s="125" t="e">
        <f t="shared" ca="1" si="10"/>
        <v>#NUM!</v>
      </c>
      <c r="N39" s="125">
        <f t="shared" si="14"/>
        <v>0</v>
      </c>
      <c r="O39" s="125">
        <f t="shared" si="11"/>
        <v>0</v>
      </c>
      <c r="P39" s="125">
        <f t="shared" si="12"/>
        <v>0</v>
      </c>
      <c r="Q39" s="139"/>
      <c r="R39" s="139"/>
      <c r="S39" s="135"/>
      <c r="T39" s="135"/>
      <c r="U39" s="135"/>
      <c r="V39" s="135"/>
      <c r="W39" s="135"/>
      <c r="X39" s="135"/>
      <c r="Y39" s="135"/>
      <c r="Z39" s="135"/>
    </row>
    <row r="40" spans="1:26" ht="23.25" customHeight="1">
      <c r="A40" s="122">
        <v>11</v>
      </c>
      <c r="B40" s="123" t="e">
        <f t="shared" ca="1" si="0"/>
        <v>#NUM!</v>
      </c>
      <c r="C40" s="123" t="e">
        <f t="shared" ca="1" si="1"/>
        <v>#NUM!</v>
      </c>
      <c r="D40" s="124" t="e">
        <f t="shared" ca="1" si="2"/>
        <v>#NUM!</v>
      </c>
      <c r="E40" s="124" t="e">
        <f t="shared" ca="1" si="3"/>
        <v>#NUM!</v>
      </c>
      <c r="F40" s="124" t="e">
        <f t="shared" ca="1" si="4"/>
        <v>#NUM!</v>
      </c>
      <c r="G40" s="124" t="e">
        <f t="shared" ca="1" si="5"/>
        <v>#NUM!</v>
      </c>
      <c r="H40" s="124" t="e">
        <f t="shared" ca="1" si="6"/>
        <v>#NUM!</v>
      </c>
      <c r="I40" s="192">
        <f t="shared" si="7"/>
        <v>0.91666666666666663</v>
      </c>
      <c r="J40" s="125">
        <f t="shared" si="13"/>
        <v>0</v>
      </c>
      <c r="K40" s="125">
        <f t="shared" si="8"/>
        <v>0</v>
      </c>
      <c r="L40" s="125">
        <f t="shared" si="9"/>
        <v>0</v>
      </c>
      <c r="M40" s="125" t="e">
        <f t="shared" ca="1" si="10"/>
        <v>#NUM!</v>
      </c>
      <c r="N40" s="125">
        <f t="shared" si="14"/>
        <v>0</v>
      </c>
      <c r="O40" s="125">
        <f t="shared" si="11"/>
        <v>0</v>
      </c>
      <c r="P40" s="125">
        <f t="shared" si="12"/>
        <v>0</v>
      </c>
      <c r="Q40" s="139"/>
      <c r="R40" s="139"/>
      <c r="S40" s="135"/>
      <c r="T40" s="135"/>
      <c r="U40" s="135"/>
      <c r="V40" s="135"/>
      <c r="W40" s="135"/>
      <c r="X40" s="135"/>
      <c r="Y40" s="135"/>
      <c r="Z40" s="135"/>
    </row>
    <row r="41" spans="1:26" ht="23.25" customHeight="1">
      <c r="A41" s="122">
        <v>12</v>
      </c>
      <c r="B41" s="123" t="e">
        <f t="shared" ca="1" si="0"/>
        <v>#NUM!</v>
      </c>
      <c r="C41" s="123" t="e">
        <f t="shared" ca="1" si="1"/>
        <v>#NUM!</v>
      </c>
      <c r="D41" s="124" t="e">
        <f t="shared" ca="1" si="2"/>
        <v>#NUM!</v>
      </c>
      <c r="E41" s="124" t="e">
        <f t="shared" ca="1" si="3"/>
        <v>#NUM!</v>
      </c>
      <c r="F41" s="124" t="e">
        <f t="shared" ca="1" si="4"/>
        <v>#NUM!</v>
      </c>
      <c r="G41" s="124" t="e">
        <f t="shared" ca="1" si="5"/>
        <v>#NUM!</v>
      </c>
      <c r="H41" s="124" t="e">
        <f t="shared" ca="1" si="6"/>
        <v>#NUM!</v>
      </c>
      <c r="I41" s="192">
        <f t="shared" si="7"/>
        <v>1</v>
      </c>
      <c r="J41" s="125">
        <f t="shared" si="13"/>
        <v>0</v>
      </c>
      <c r="K41" s="125">
        <f t="shared" si="8"/>
        <v>0</v>
      </c>
      <c r="L41" s="125">
        <f t="shared" si="9"/>
        <v>0</v>
      </c>
      <c r="M41" s="125" t="e">
        <f t="shared" ca="1" si="10"/>
        <v>#NUM!</v>
      </c>
      <c r="N41" s="125">
        <f t="shared" si="14"/>
        <v>0</v>
      </c>
      <c r="O41" s="125">
        <f t="shared" si="11"/>
        <v>0</v>
      </c>
      <c r="P41" s="125">
        <f t="shared" si="12"/>
        <v>0</v>
      </c>
      <c r="Q41" s="139"/>
      <c r="R41" s="139"/>
      <c r="S41" s="135"/>
      <c r="T41" s="135"/>
      <c r="U41" s="135"/>
      <c r="V41" s="135"/>
      <c r="W41" s="135"/>
      <c r="X41" s="135"/>
      <c r="Y41" s="135"/>
      <c r="Z41" s="135"/>
    </row>
    <row r="42" spans="1:26" ht="23.25" customHeight="1">
      <c r="A42" s="122">
        <v>13</v>
      </c>
      <c r="B42" s="123" t="e">
        <f t="shared" ca="1" si="0"/>
        <v>#NUM!</v>
      </c>
      <c r="C42" s="123" t="e">
        <f t="shared" ca="1" si="1"/>
        <v>#NUM!</v>
      </c>
      <c r="D42" s="124" t="e">
        <f t="shared" ca="1" si="2"/>
        <v>#NUM!</v>
      </c>
      <c r="E42" s="124" t="e">
        <f t="shared" ca="1" si="3"/>
        <v>#NUM!</v>
      </c>
      <c r="F42" s="124" t="e">
        <f t="shared" ca="1" si="4"/>
        <v>#NUM!</v>
      </c>
      <c r="G42" s="124" t="e">
        <f t="shared" ca="1" si="5"/>
        <v>#NUM!</v>
      </c>
      <c r="H42" s="124" t="e">
        <f t="shared" ca="1" si="6"/>
        <v>#NUM!</v>
      </c>
      <c r="I42" s="192">
        <f t="shared" si="7"/>
        <v>1.0833333333333333</v>
      </c>
      <c r="J42" s="125">
        <f t="shared" si="13"/>
        <v>0</v>
      </c>
      <c r="K42" s="125">
        <f t="shared" si="8"/>
        <v>0</v>
      </c>
      <c r="L42" s="125">
        <f t="shared" si="9"/>
        <v>0</v>
      </c>
      <c r="M42" s="125" t="e">
        <f t="shared" ca="1" si="10"/>
        <v>#NUM!</v>
      </c>
      <c r="N42" s="125">
        <f t="shared" si="14"/>
        <v>0</v>
      </c>
      <c r="O42" s="125">
        <f t="shared" si="11"/>
        <v>0</v>
      </c>
      <c r="P42" s="125">
        <f t="shared" si="12"/>
        <v>0</v>
      </c>
      <c r="Q42" s="139"/>
      <c r="R42" s="139"/>
      <c r="S42" s="135"/>
      <c r="T42" s="135"/>
      <c r="U42" s="135"/>
      <c r="V42" s="135"/>
      <c r="W42" s="135"/>
      <c r="X42" s="135"/>
      <c r="Y42" s="135"/>
      <c r="Z42" s="135"/>
    </row>
    <row r="43" spans="1:26" ht="23.25" customHeight="1">
      <c r="A43" s="122">
        <v>14</v>
      </c>
      <c r="B43" s="123" t="e">
        <f t="shared" ca="1" si="0"/>
        <v>#NUM!</v>
      </c>
      <c r="C43" s="123" t="e">
        <f t="shared" ca="1" si="1"/>
        <v>#NUM!</v>
      </c>
      <c r="D43" s="124" t="e">
        <f t="shared" ca="1" si="2"/>
        <v>#NUM!</v>
      </c>
      <c r="E43" s="124" t="e">
        <f t="shared" ca="1" si="3"/>
        <v>#NUM!</v>
      </c>
      <c r="F43" s="124" t="e">
        <f t="shared" ca="1" si="4"/>
        <v>#NUM!</v>
      </c>
      <c r="G43" s="124" t="e">
        <f t="shared" ca="1" si="5"/>
        <v>#NUM!</v>
      </c>
      <c r="H43" s="124" t="e">
        <f t="shared" ca="1" si="6"/>
        <v>#NUM!</v>
      </c>
      <c r="I43" s="192">
        <f t="shared" si="7"/>
        <v>1.1666666666666667</v>
      </c>
      <c r="J43" s="125">
        <f t="shared" si="13"/>
        <v>0</v>
      </c>
      <c r="K43" s="125">
        <f t="shared" si="8"/>
        <v>0</v>
      </c>
      <c r="L43" s="125">
        <f t="shared" si="9"/>
        <v>0</v>
      </c>
      <c r="M43" s="125" t="e">
        <f t="shared" ca="1" si="10"/>
        <v>#NUM!</v>
      </c>
      <c r="N43" s="125">
        <f t="shared" si="14"/>
        <v>0</v>
      </c>
      <c r="O43" s="125">
        <f t="shared" si="11"/>
        <v>0</v>
      </c>
      <c r="P43" s="125">
        <f t="shared" si="12"/>
        <v>0</v>
      </c>
      <c r="Q43" s="139"/>
      <c r="R43" s="139"/>
      <c r="S43" s="135"/>
      <c r="T43" s="135"/>
      <c r="U43" s="135"/>
      <c r="V43" s="135"/>
      <c r="W43" s="135"/>
      <c r="X43" s="135"/>
      <c r="Y43" s="135"/>
      <c r="Z43" s="135"/>
    </row>
    <row r="44" spans="1:26" ht="23.25" customHeight="1">
      <c r="A44" s="122">
        <v>15</v>
      </c>
      <c r="B44" s="123" t="e">
        <f t="shared" ca="1" si="0"/>
        <v>#NUM!</v>
      </c>
      <c r="C44" s="123" t="e">
        <f t="shared" ca="1" si="1"/>
        <v>#NUM!</v>
      </c>
      <c r="D44" s="124" t="e">
        <f t="shared" ca="1" si="2"/>
        <v>#NUM!</v>
      </c>
      <c r="E44" s="124" t="e">
        <f t="shared" ca="1" si="3"/>
        <v>#NUM!</v>
      </c>
      <c r="F44" s="124" t="e">
        <f t="shared" ca="1" si="4"/>
        <v>#NUM!</v>
      </c>
      <c r="G44" s="124" t="e">
        <f t="shared" ca="1" si="5"/>
        <v>#NUM!</v>
      </c>
      <c r="H44" s="124" t="e">
        <f t="shared" ca="1" si="6"/>
        <v>#NUM!</v>
      </c>
      <c r="I44" s="192">
        <f t="shared" si="7"/>
        <v>1.25</v>
      </c>
      <c r="J44" s="125">
        <f t="shared" si="13"/>
        <v>0</v>
      </c>
      <c r="K44" s="125">
        <f t="shared" si="8"/>
        <v>0</v>
      </c>
      <c r="L44" s="125">
        <f t="shared" si="9"/>
        <v>0</v>
      </c>
      <c r="M44" s="125" t="e">
        <f t="shared" ca="1" si="10"/>
        <v>#NUM!</v>
      </c>
      <c r="N44" s="125">
        <f t="shared" si="14"/>
        <v>0</v>
      </c>
      <c r="O44" s="125">
        <f t="shared" si="11"/>
        <v>0</v>
      </c>
      <c r="P44" s="125">
        <f t="shared" si="12"/>
        <v>0</v>
      </c>
      <c r="Q44" s="139"/>
      <c r="R44" s="139"/>
      <c r="S44" s="135"/>
      <c r="T44" s="135"/>
      <c r="U44" s="135"/>
      <c r="V44" s="135"/>
      <c r="W44" s="135"/>
      <c r="X44" s="135"/>
      <c r="Y44" s="135"/>
      <c r="Z44" s="135"/>
    </row>
    <row r="45" spans="1:26" ht="23.25" customHeight="1">
      <c r="A45" s="122">
        <v>16</v>
      </c>
      <c r="B45" s="123" t="e">
        <f t="shared" ca="1" si="0"/>
        <v>#NUM!</v>
      </c>
      <c r="C45" s="123" t="e">
        <f t="shared" ca="1" si="1"/>
        <v>#NUM!</v>
      </c>
      <c r="D45" s="124" t="e">
        <f t="shared" ca="1" si="2"/>
        <v>#NUM!</v>
      </c>
      <c r="E45" s="124" t="e">
        <f t="shared" ca="1" si="3"/>
        <v>#NUM!</v>
      </c>
      <c r="F45" s="124" t="e">
        <f t="shared" ca="1" si="4"/>
        <v>#NUM!</v>
      </c>
      <c r="G45" s="124" t="e">
        <f t="shared" ca="1" si="5"/>
        <v>#NUM!</v>
      </c>
      <c r="H45" s="124" t="e">
        <f t="shared" ca="1" si="6"/>
        <v>#NUM!</v>
      </c>
      <c r="I45" s="192">
        <f t="shared" si="7"/>
        <v>1.3333333333333333</v>
      </c>
      <c r="J45" s="125">
        <f t="shared" si="13"/>
        <v>0</v>
      </c>
      <c r="K45" s="125">
        <f t="shared" si="8"/>
        <v>0</v>
      </c>
      <c r="L45" s="125">
        <f t="shared" si="9"/>
        <v>0</v>
      </c>
      <c r="M45" s="125" t="e">
        <f t="shared" ca="1" si="10"/>
        <v>#NUM!</v>
      </c>
      <c r="N45" s="125">
        <f t="shared" si="14"/>
        <v>0</v>
      </c>
      <c r="O45" s="125">
        <f t="shared" si="11"/>
        <v>0</v>
      </c>
      <c r="P45" s="125">
        <f t="shared" si="12"/>
        <v>0</v>
      </c>
      <c r="Q45" s="139"/>
      <c r="R45" s="139"/>
      <c r="S45" s="135"/>
      <c r="T45" s="135"/>
      <c r="U45" s="135"/>
      <c r="V45" s="135"/>
      <c r="W45" s="135"/>
      <c r="X45" s="135"/>
      <c r="Y45" s="135"/>
      <c r="Z45" s="135"/>
    </row>
    <row r="46" spans="1:26" ht="23.25" customHeight="1">
      <c r="A46" s="122">
        <v>17</v>
      </c>
      <c r="B46" s="123" t="e">
        <f t="shared" ca="1" si="0"/>
        <v>#NUM!</v>
      </c>
      <c r="C46" s="123" t="e">
        <f t="shared" ca="1" si="1"/>
        <v>#NUM!</v>
      </c>
      <c r="D46" s="124" t="e">
        <f t="shared" ca="1" si="2"/>
        <v>#NUM!</v>
      </c>
      <c r="E46" s="124" t="e">
        <f t="shared" ca="1" si="3"/>
        <v>#NUM!</v>
      </c>
      <c r="F46" s="124" t="e">
        <f t="shared" ca="1" si="4"/>
        <v>#NUM!</v>
      </c>
      <c r="G46" s="124" t="e">
        <f t="shared" ca="1" si="5"/>
        <v>#NUM!</v>
      </c>
      <c r="H46" s="124" t="e">
        <f t="shared" ca="1" si="6"/>
        <v>#NUM!</v>
      </c>
      <c r="I46" s="192">
        <f t="shared" si="7"/>
        <v>1.4166666666666667</v>
      </c>
      <c r="J46" s="125">
        <f t="shared" si="13"/>
        <v>0</v>
      </c>
      <c r="K46" s="125">
        <f t="shared" si="8"/>
        <v>0</v>
      </c>
      <c r="L46" s="125">
        <f t="shared" si="9"/>
        <v>0</v>
      </c>
      <c r="M46" s="125" t="e">
        <f t="shared" ca="1" si="10"/>
        <v>#NUM!</v>
      </c>
      <c r="N46" s="125">
        <f t="shared" si="14"/>
        <v>0</v>
      </c>
      <c r="O46" s="125">
        <f t="shared" si="11"/>
        <v>0</v>
      </c>
      <c r="P46" s="125">
        <f t="shared" si="12"/>
        <v>0</v>
      </c>
      <c r="Q46" s="139"/>
      <c r="R46" s="139"/>
      <c r="S46" s="135"/>
      <c r="T46" s="135"/>
      <c r="U46" s="135"/>
      <c r="V46" s="135"/>
      <c r="W46" s="135"/>
      <c r="X46" s="135"/>
      <c r="Y46" s="135"/>
      <c r="Z46" s="135"/>
    </row>
    <row r="47" spans="1:26" ht="23.25" customHeight="1">
      <c r="A47" s="122">
        <v>18</v>
      </c>
      <c r="B47" s="123" t="e">
        <f t="shared" ca="1" si="0"/>
        <v>#NUM!</v>
      </c>
      <c r="C47" s="123" t="e">
        <f t="shared" ca="1" si="1"/>
        <v>#NUM!</v>
      </c>
      <c r="D47" s="124" t="e">
        <f t="shared" ca="1" si="2"/>
        <v>#NUM!</v>
      </c>
      <c r="E47" s="124" t="e">
        <f t="shared" ca="1" si="3"/>
        <v>#NUM!</v>
      </c>
      <c r="F47" s="124" t="e">
        <f t="shared" ca="1" si="4"/>
        <v>#NUM!</v>
      </c>
      <c r="G47" s="124" t="e">
        <f t="shared" ca="1" si="5"/>
        <v>#NUM!</v>
      </c>
      <c r="H47" s="124" t="e">
        <f t="shared" ca="1" si="6"/>
        <v>#NUM!</v>
      </c>
      <c r="I47" s="192">
        <f t="shared" si="7"/>
        <v>1.5</v>
      </c>
      <c r="J47" s="125">
        <f t="shared" si="13"/>
        <v>0</v>
      </c>
      <c r="K47" s="125">
        <f t="shared" si="8"/>
        <v>0</v>
      </c>
      <c r="L47" s="125">
        <f t="shared" si="9"/>
        <v>0</v>
      </c>
      <c r="M47" s="125" t="e">
        <f t="shared" ca="1" si="10"/>
        <v>#NUM!</v>
      </c>
      <c r="N47" s="125">
        <f t="shared" si="14"/>
        <v>0</v>
      </c>
      <c r="O47" s="125">
        <f t="shared" si="11"/>
        <v>0</v>
      </c>
      <c r="P47" s="125">
        <f t="shared" si="12"/>
        <v>0</v>
      </c>
      <c r="Q47" s="139"/>
      <c r="R47" s="139"/>
      <c r="S47" s="135"/>
      <c r="T47" s="135"/>
      <c r="U47" s="135"/>
      <c r="V47" s="135"/>
      <c r="W47" s="135"/>
      <c r="X47" s="135"/>
      <c r="Y47" s="135"/>
      <c r="Z47" s="135"/>
    </row>
    <row r="48" spans="1:26" ht="23.25" customHeight="1">
      <c r="A48" s="122">
        <v>19</v>
      </c>
      <c r="B48" s="123" t="e">
        <f t="shared" ca="1" si="0"/>
        <v>#NUM!</v>
      </c>
      <c r="C48" s="123" t="e">
        <f t="shared" ca="1" si="1"/>
        <v>#NUM!</v>
      </c>
      <c r="D48" s="124" t="e">
        <f t="shared" ca="1" si="2"/>
        <v>#NUM!</v>
      </c>
      <c r="E48" s="124" t="e">
        <f t="shared" ca="1" si="3"/>
        <v>#NUM!</v>
      </c>
      <c r="F48" s="124" t="e">
        <f t="shared" ca="1" si="4"/>
        <v>#NUM!</v>
      </c>
      <c r="G48" s="124" t="e">
        <f t="shared" ca="1" si="5"/>
        <v>#NUM!</v>
      </c>
      <c r="H48" s="124" t="e">
        <f t="shared" ca="1" si="6"/>
        <v>#NUM!</v>
      </c>
      <c r="I48" s="192">
        <f t="shared" si="7"/>
        <v>1.5833333333333333</v>
      </c>
      <c r="J48" s="125">
        <f t="shared" si="13"/>
        <v>0</v>
      </c>
      <c r="K48" s="125">
        <f t="shared" si="8"/>
        <v>0</v>
      </c>
      <c r="L48" s="125">
        <f t="shared" si="9"/>
        <v>0</v>
      </c>
      <c r="M48" s="125" t="e">
        <f t="shared" ca="1" si="10"/>
        <v>#NUM!</v>
      </c>
      <c r="N48" s="125">
        <f t="shared" si="14"/>
        <v>0</v>
      </c>
      <c r="O48" s="125">
        <f t="shared" si="11"/>
        <v>0</v>
      </c>
      <c r="P48" s="125">
        <f t="shared" si="12"/>
        <v>0</v>
      </c>
      <c r="Q48" s="139"/>
      <c r="R48" s="139"/>
      <c r="S48" s="135"/>
      <c r="T48" s="135"/>
      <c r="U48" s="135"/>
      <c r="V48" s="135"/>
      <c r="W48" s="135"/>
      <c r="X48" s="135"/>
      <c r="Y48" s="135"/>
      <c r="Z48" s="135"/>
    </row>
    <row r="49" spans="1:26" ht="23.25" customHeight="1">
      <c r="A49" s="122">
        <v>20</v>
      </c>
      <c r="B49" s="123" t="e">
        <f t="shared" ca="1" si="0"/>
        <v>#NUM!</v>
      </c>
      <c r="C49" s="123" t="e">
        <f t="shared" ca="1" si="1"/>
        <v>#NUM!</v>
      </c>
      <c r="D49" s="124" t="e">
        <f t="shared" ca="1" si="2"/>
        <v>#NUM!</v>
      </c>
      <c r="E49" s="124" t="e">
        <f t="shared" ca="1" si="3"/>
        <v>#NUM!</v>
      </c>
      <c r="F49" s="124" t="e">
        <f t="shared" ca="1" si="4"/>
        <v>#NUM!</v>
      </c>
      <c r="G49" s="124" t="e">
        <f t="shared" ca="1" si="5"/>
        <v>#NUM!</v>
      </c>
      <c r="H49" s="124" t="e">
        <f t="shared" ca="1" si="6"/>
        <v>#NUM!</v>
      </c>
      <c r="I49" s="192">
        <f t="shared" si="7"/>
        <v>1.6666666666666667</v>
      </c>
      <c r="J49" s="125">
        <f t="shared" si="13"/>
        <v>0</v>
      </c>
      <c r="K49" s="125">
        <f t="shared" si="8"/>
        <v>0</v>
      </c>
      <c r="L49" s="125">
        <f t="shared" si="9"/>
        <v>0</v>
      </c>
      <c r="M49" s="125" t="e">
        <f t="shared" ca="1" si="10"/>
        <v>#NUM!</v>
      </c>
      <c r="N49" s="125">
        <f t="shared" si="14"/>
        <v>0</v>
      </c>
      <c r="O49" s="125">
        <f t="shared" si="11"/>
        <v>0</v>
      </c>
      <c r="P49" s="125">
        <f t="shared" si="12"/>
        <v>0</v>
      </c>
      <c r="Q49" s="139"/>
      <c r="R49" s="139"/>
      <c r="S49" s="135"/>
      <c r="T49" s="135"/>
      <c r="U49" s="135"/>
      <c r="V49" s="135"/>
      <c r="W49" s="135"/>
      <c r="X49" s="135"/>
      <c r="Y49" s="135"/>
      <c r="Z49" s="135"/>
    </row>
    <row r="50" spans="1:26" ht="23.25" customHeight="1">
      <c r="A50" s="122">
        <v>21</v>
      </c>
      <c r="B50" s="123" t="e">
        <f t="shared" ca="1" si="0"/>
        <v>#NUM!</v>
      </c>
      <c r="C50" s="123" t="e">
        <f t="shared" ca="1" si="1"/>
        <v>#NUM!</v>
      </c>
      <c r="D50" s="124" t="e">
        <f t="shared" ca="1" si="2"/>
        <v>#NUM!</v>
      </c>
      <c r="E50" s="124" t="e">
        <f t="shared" ca="1" si="3"/>
        <v>#NUM!</v>
      </c>
      <c r="F50" s="124" t="e">
        <f t="shared" ca="1" si="4"/>
        <v>#NUM!</v>
      </c>
      <c r="G50" s="124" t="e">
        <f t="shared" ca="1" si="5"/>
        <v>#NUM!</v>
      </c>
      <c r="H50" s="124" t="e">
        <f t="shared" ca="1" si="6"/>
        <v>#NUM!</v>
      </c>
      <c r="I50" s="192">
        <f t="shared" si="7"/>
        <v>1.75</v>
      </c>
      <c r="J50" s="125">
        <f t="shared" si="13"/>
        <v>0</v>
      </c>
      <c r="K50" s="125">
        <f t="shared" si="8"/>
        <v>0</v>
      </c>
      <c r="L50" s="125">
        <f t="shared" si="9"/>
        <v>0</v>
      </c>
      <c r="M50" s="125" t="e">
        <f t="shared" ca="1" si="10"/>
        <v>#NUM!</v>
      </c>
      <c r="N50" s="125">
        <f t="shared" si="14"/>
        <v>0</v>
      </c>
      <c r="O50" s="125">
        <f t="shared" si="11"/>
        <v>0</v>
      </c>
      <c r="P50" s="125">
        <f t="shared" si="12"/>
        <v>0</v>
      </c>
      <c r="Q50" s="139"/>
      <c r="R50" s="139"/>
      <c r="S50" s="135"/>
      <c r="T50" s="135"/>
      <c r="U50" s="135"/>
      <c r="V50" s="135"/>
      <c r="W50" s="135"/>
      <c r="X50" s="135"/>
      <c r="Y50" s="135"/>
      <c r="Z50" s="135"/>
    </row>
    <row r="51" spans="1:26" ht="23.25" customHeight="1">
      <c r="A51" s="122">
        <v>22</v>
      </c>
      <c r="B51" s="123" t="e">
        <f t="shared" ca="1" si="0"/>
        <v>#NUM!</v>
      </c>
      <c r="C51" s="123" t="e">
        <f t="shared" ca="1" si="1"/>
        <v>#NUM!</v>
      </c>
      <c r="D51" s="124" t="e">
        <f t="shared" ca="1" si="2"/>
        <v>#NUM!</v>
      </c>
      <c r="E51" s="124" t="e">
        <f t="shared" ca="1" si="3"/>
        <v>#NUM!</v>
      </c>
      <c r="F51" s="124" t="e">
        <f t="shared" ca="1" si="4"/>
        <v>#NUM!</v>
      </c>
      <c r="G51" s="124" t="e">
        <f t="shared" ca="1" si="5"/>
        <v>#NUM!</v>
      </c>
      <c r="H51" s="124" t="e">
        <f t="shared" ca="1" si="6"/>
        <v>#NUM!</v>
      </c>
      <c r="I51" s="192">
        <f t="shared" si="7"/>
        <v>1.8333333333333333</v>
      </c>
      <c r="J51" s="125">
        <f t="shared" si="13"/>
        <v>0</v>
      </c>
      <c r="K51" s="125">
        <f t="shared" si="8"/>
        <v>0</v>
      </c>
      <c r="L51" s="125">
        <f t="shared" si="9"/>
        <v>0</v>
      </c>
      <c r="M51" s="125" t="e">
        <f t="shared" ca="1" si="10"/>
        <v>#NUM!</v>
      </c>
      <c r="N51" s="125">
        <f t="shared" si="14"/>
        <v>0</v>
      </c>
      <c r="O51" s="125">
        <f t="shared" si="11"/>
        <v>0</v>
      </c>
      <c r="P51" s="125">
        <f t="shared" si="12"/>
        <v>0</v>
      </c>
      <c r="Q51" s="139"/>
      <c r="R51" s="139"/>
      <c r="S51" s="135"/>
      <c r="T51" s="135"/>
      <c r="U51" s="135"/>
      <c r="V51" s="135"/>
      <c r="W51" s="135"/>
      <c r="X51" s="135"/>
      <c r="Y51" s="135"/>
      <c r="Z51" s="135"/>
    </row>
    <row r="52" spans="1:26" ht="23.25" customHeight="1">
      <c r="A52" s="122">
        <v>23</v>
      </c>
      <c r="B52" s="123" t="e">
        <f t="shared" ca="1" si="0"/>
        <v>#NUM!</v>
      </c>
      <c r="C52" s="123" t="e">
        <f t="shared" ca="1" si="1"/>
        <v>#NUM!</v>
      </c>
      <c r="D52" s="124" t="e">
        <f t="shared" ca="1" si="2"/>
        <v>#NUM!</v>
      </c>
      <c r="E52" s="124" t="e">
        <f t="shared" ca="1" si="3"/>
        <v>#NUM!</v>
      </c>
      <c r="F52" s="124" t="e">
        <f t="shared" ca="1" si="4"/>
        <v>#NUM!</v>
      </c>
      <c r="G52" s="124" t="e">
        <f t="shared" ca="1" si="5"/>
        <v>#NUM!</v>
      </c>
      <c r="H52" s="124" t="e">
        <f t="shared" ca="1" si="6"/>
        <v>#NUM!</v>
      </c>
      <c r="I52" s="192">
        <f t="shared" si="7"/>
        <v>1.9166666666666667</v>
      </c>
      <c r="J52" s="125">
        <f t="shared" si="13"/>
        <v>0</v>
      </c>
      <c r="K52" s="125">
        <f t="shared" si="8"/>
        <v>0</v>
      </c>
      <c r="L52" s="125">
        <f t="shared" si="9"/>
        <v>0</v>
      </c>
      <c r="M52" s="125" t="e">
        <f t="shared" ca="1" si="10"/>
        <v>#NUM!</v>
      </c>
      <c r="N52" s="125">
        <f t="shared" si="14"/>
        <v>0</v>
      </c>
      <c r="O52" s="125">
        <f t="shared" si="11"/>
        <v>0</v>
      </c>
      <c r="P52" s="125">
        <f t="shared" si="12"/>
        <v>0</v>
      </c>
      <c r="Q52" s="139"/>
      <c r="R52" s="139"/>
      <c r="S52" s="135"/>
      <c r="T52" s="135"/>
      <c r="U52" s="135"/>
      <c r="V52" s="135"/>
      <c r="W52" s="135"/>
      <c r="X52" s="135"/>
      <c r="Y52" s="135"/>
      <c r="Z52" s="135"/>
    </row>
    <row r="53" spans="1:26" ht="23.25" customHeight="1">
      <c r="A53" s="122">
        <v>24</v>
      </c>
      <c r="B53" s="123" t="e">
        <f t="shared" ca="1" si="0"/>
        <v>#NUM!</v>
      </c>
      <c r="C53" s="123" t="e">
        <f t="shared" ca="1" si="1"/>
        <v>#NUM!</v>
      </c>
      <c r="D53" s="124" t="e">
        <f t="shared" ca="1" si="2"/>
        <v>#NUM!</v>
      </c>
      <c r="E53" s="124" t="e">
        <f t="shared" ca="1" si="3"/>
        <v>#NUM!</v>
      </c>
      <c r="F53" s="124" t="e">
        <f t="shared" ca="1" si="4"/>
        <v>#NUM!</v>
      </c>
      <c r="G53" s="124" t="e">
        <f t="shared" ca="1" si="5"/>
        <v>#NUM!</v>
      </c>
      <c r="H53" s="124" t="e">
        <f t="shared" ca="1" si="6"/>
        <v>#NUM!</v>
      </c>
      <c r="I53" s="192">
        <f t="shared" si="7"/>
        <v>2</v>
      </c>
      <c r="J53" s="125">
        <f t="shared" si="13"/>
        <v>0</v>
      </c>
      <c r="K53" s="125">
        <f t="shared" si="8"/>
        <v>0</v>
      </c>
      <c r="L53" s="125">
        <f t="shared" si="9"/>
        <v>0</v>
      </c>
      <c r="M53" s="125" t="e">
        <f t="shared" ca="1" si="10"/>
        <v>#NUM!</v>
      </c>
      <c r="N53" s="125">
        <f t="shared" si="14"/>
        <v>0</v>
      </c>
      <c r="O53" s="125">
        <f t="shared" si="11"/>
        <v>0</v>
      </c>
      <c r="P53" s="125">
        <f t="shared" si="12"/>
        <v>0</v>
      </c>
      <c r="Q53" s="139"/>
      <c r="R53" s="139"/>
      <c r="S53" s="135"/>
      <c r="T53" s="135"/>
      <c r="U53" s="135"/>
      <c r="V53" s="135"/>
      <c r="W53" s="135"/>
      <c r="X53" s="135"/>
      <c r="Y53" s="135"/>
      <c r="Z53" s="135"/>
    </row>
    <row r="54" spans="1:26" ht="23.25" customHeight="1">
      <c r="A54" s="122">
        <v>25</v>
      </c>
      <c r="B54" s="123" t="e">
        <f t="shared" ca="1" si="0"/>
        <v>#NUM!</v>
      </c>
      <c r="C54" s="123" t="e">
        <f t="shared" ca="1" si="1"/>
        <v>#NUM!</v>
      </c>
      <c r="D54" s="124" t="e">
        <f t="shared" ca="1" si="2"/>
        <v>#NUM!</v>
      </c>
      <c r="E54" s="124" t="e">
        <f t="shared" ca="1" si="3"/>
        <v>#NUM!</v>
      </c>
      <c r="F54" s="124" t="e">
        <f t="shared" ca="1" si="4"/>
        <v>#NUM!</v>
      </c>
      <c r="G54" s="124" t="e">
        <f t="shared" ca="1" si="5"/>
        <v>#NUM!</v>
      </c>
      <c r="H54" s="124" t="e">
        <f t="shared" ca="1" si="6"/>
        <v>#NUM!</v>
      </c>
      <c r="I54" s="192">
        <f t="shared" si="7"/>
        <v>2.0833333333333335</v>
      </c>
      <c r="J54" s="125">
        <f t="shared" si="13"/>
        <v>0</v>
      </c>
      <c r="K54" s="125">
        <f t="shared" si="8"/>
        <v>0</v>
      </c>
      <c r="L54" s="125">
        <f t="shared" si="9"/>
        <v>0</v>
      </c>
      <c r="M54" s="125" t="e">
        <f t="shared" ca="1" si="10"/>
        <v>#NUM!</v>
      </c>
      <c r="N54" s="125">
        <f t="shared" si="14"/>
        <v>0</v>
      </c>
      <c r="O54" s="125">
        <f t="shared" si="11"/>
        <v>0</v>
      </c>
      <c r="P54" s="125">
        <f t="shared" si="12"/>
        <v>0</v>
      </c>
      <c r="Q54" s="139"/>
      <c r="R54" s="139"/>
      <c r="S54" s="135"/>
      <c r="T54" s="135"/>
      <c r="U54" s="135"/>
      <c r="V54" s="135"/>
      <c r="W54" s="135"/>
      <c r="X54" s="135"/>
      <c r="Y54" s="135"/>
      <c r="Z54" s="135"/>
    </row>
    <row r="55" spans="1:26" ht="23.25" customHeight="1">
      <c r="A55" s="122">
        <v>26</v>
      </c>
      <c r="B55" s="123" t="e">
        <f t="shared" ca="1" si="0"/>
        <v>#NUM!</v>
      </c>
      <c r="C55" s="123" t="e">
        <f t="shared" ca="1" si="1"/>
        <v>#NUM!</v>
      </c>
      <c r="D55" s="124" t="e">
        <f t="shared" ca="1" si="2"/>
        <v>#NUM!</v>
      </c>
      <c r="E55" s="124" t="e">
        <f t="shared" ca="1" si="3"/>
        <v>#NUM!</v>
      </c>
      <c r="F55" s="124" t="e">
        <f t="shared" ca="1" si="4"/>
        <v>#NUM!</v>
      </c>
      <c r="G55" s="124" t="e">
        <f t="shared" ca="1" si="5"/>
        <v>#NUM!</v>
      </c>
      <c r="H55" s="124" t="e">
        <f t="shared" ca="1" si="6"/>
        <v>#NUM!</v>
      </c>
      <c r="I55" s="192">
        <f t="shared" si="7"/>
        <v>2.1666666666666665</v>
      </c>
      <c r="J55" s="125">
        <f t="shared" si="13"/>
        <v>0</v>
      </c>
      <c r="K55" s="125">
        <f t="shared" si="8"/>
        <v>0</v>
      </c>
      <c r="L55" s="125">
        <f t="shared" si="9"/>
        <v>0</v>
      </c>
      <c r="M55" s="125" t="e">
        <f t="shared" ca="1" si="10"/>
        <v>#NUM!</v>
      </c>
      <c r="N55" s="125">
        <f t="shared" si="14"/>
        <v>0</v>
      </c>
      <c r="O55" s="125">
        <f t="shared" si="11"/>
        <v>0</v>
      </c>
      <c r="P55" s="125">
        <f t="shared" si="12"/>
        <v>0</v>
      </c>
      <c r="Q55" s="139"/>
      <c r="R55" s="139"/>
      <c r="S55" s="135"/>
      <c r="T55" s="135"/>
      <c r="U55" s="135"/>
      <c r="V55" s="135"/>
      <c r="W55" s="135"/>
      <c r="X55" s="135"/>
      <c r="Y55" s="135"/>
      <c r="Z55" s="135"/>
    </row>
    <row r="56" spans="1:26" ht="23.25" customHeight="1">
      <c r="A56" s="122">
        <v>27</v>
      </c>
      <c r="B56" s="123" t="e">
        <f t="shared" ca="1" si="0"/>
        <v>#NUM!</v>
      </c>
      <c r="C56" s="123" t="e">
        <f t="shared" ca="1" si="1"/>
        <v>#NUM!</v>
      </c>
      <c r="D56" s="124" t="e">
        <f t="shared" ca="1" si="2"/>
        <v>#NUM!</v>
      </c>
      <c r="E56" s="124" t="e">
        <f t="shared" ca="1" si="3"/>
        <v>#NUM!</v>
      </c>
      <c r="F56" s="124" t="e">
        <f t="shared" ca="1" si="4"/>
        <v>#NUM!</v>
      </c>
      <c r="G56" s="124" t="e">
        <f t="shared" ca="1" si="5"/>
        <v>#NUM!</v>
      </c>
      <c r="H56" s="124" t="e">
        <f t="shared" ca="1" si="6"/>
        <v>#NUM!</v>
      </c>
      <c r="I56" s="192">
        <f t="shared" si="7"/>
        <v>2.25</v>
      </c>
      <c r="J56" s="125">
        <f t="shared" si="13"/>
        <v>0</v>
      </c>
      <c r="K56" s="125">
        <f t="shared" si="8"/>
        <v>0</v>
      </c>
      <c r="L56" s="125">
        <f t="shared" si="9"/>
        <v>0</v>
      </c>
      <c r="M56" s="125" t="e">
        <f t="shared" ca="1" si="10"/>
        <v>#NUM!</v>
      </c>
      <c r="N56" s="125">
        <f t="shared" si="14"/>
        <v>0</v>
      </c>
      <c r="O56" s="125">
        <f t="shared" si="11"/>
        <v>0</v>
      </c>
      <c r="P56" s="125">
        <f t="shared" si="12"/>
        <v>0</v>
      </c>
      <c r="Q56" s="139"/>
      <c r="R56" s="139"/>
      <c r="S56" s="135"/>
      <c r="T56" s="135"/>
      <c r="U56" s="135"/>
      <c r="V56" s="135"/>
      <c r="W56" s="135"/>
      <c r="X56" s="135"/>
      <c r="Y56" s="135"/>
      <c r="Z56" s="135"/>
    </row>
    <row r="57" spans="1:26" ht="23.25" customHeight="1">
      <c r="A57" s="122">
        <v>28</v>
      </c>
      <c r="B57" s="123" t="e">
        <f t="shared" ca="1" si="0"/>
        <v>#NUM!</v>
      </c>
      <c r="C57" s="123" t="e">
        <f t="shared" ca="1" si="1"/>
        <v>#NUM!</v>
      </c>
      <c r="D57" s="124" t="e">
        <f t="shared" ca="1" si="2"/>
        <v>#NUM!</v>
      </c>
      <c r="E57" s="124" t="e">
        <f t="shared" ca="1" si="3"/>
        <v>#NUM!</v>
      </c>
      <c r="F57" s="124" t="e">
        <f t="shared" ca="1" si="4"/>
        <v>#NUM!</v>
      </c>
      <c r="G57" s="124" t="e">
        <f t="shared" ca="1" si="5"/>
        <v>#NUM!</v>
      </c>
      <c r="H57" s="124" t="e">
        <f t="shared" ca="1" si="6"/>
        <v>#NUM!</v>
      </c>
      <c r="I57" s="192">
        <f t="shared" si="7"/>
        <v>2.3333333333333335</v>
      </c>
      <c r="J57" s="125">
        <f t="shared" si="13"/>
        <v>0</v>
      </c>
      <c r="K57" s="125">
        <f t="shared" si="8"/>
        <v>0</v>
      </c>
      <c r="L57" s="125">
        <f t="shared" si="9"/>
        <v>0</v>
      </c>
      <c r="M57" s="125" t="e">
        <f t="shared" ca="1" si="10"/>
        <v>#NUM!</v>
      </c>
      <c r="N57" s="125">
        <f t="shared" si="14"/>
        <v>0</v>
      </c>
      <c r="O57" s="125">
        <f t="shared" si="11"/>
        <v>0</v>
      </c>
      <c r="P57" s="125">
        <f t="shared" si="12"/>
        <v>0</v>
      </c>
      <c r="Q57" s="139"/>
      <c r="R57" s="139"/>
      <c r="S57" s="135"/>
      <c r="T57" s="135"/>
      <c r="U57" s="135"/>
      <c r="V57" s="135"/>
      <c r="W57" s="135"/>
      <c r="X57" s="135"/>
      <c r="Y57" s="135"/>
      <c r="Z57" s="135"/>
    </row>
    <row r="58" spans="1:26" ht="23.25" customHeight="1">
      <c r="A58" s="122">
        <v>29</v>
      </c>
      <c r="B58" s="123" t="e">
        <f t="shared" ca="1" si="0"/>
        <v>#NUM!</v>
      </c>
      <c r="C58" s="123" t="e">
        <f t="shared" ca="1" si="1"/>
        <v>#NUM!</v>
      </c>
      <c r="D58" s="124" t="e">
        <f t="shared" ca="1" si="2"/>
        <v>#NUM!</v>
      </c>
      <c r="E58" s="124" t="e">
        <f t="shared" ca="1" si="3"/>
        <v>#NUM!</v>
      </c>
      <c r="F58" s="124" t="e">
        <f t="shared" ca="1" si="4"/>
        <v>#NUM!</v>
      </c>
      <c r="G58" s="124" t="e">
        <f t="shared" ca="1" si="5"/>
        <v>#NUM!</v>
      </c>
      <c r="H58" s="124" t="e">
        <f t="shared" ca="1" si="6"/>
        <v>#NUM!</v>
      </c>
      <c r="I58" s="192">
        <f t="shared" si="7"/>
        <v>2.4166666666666665</v>
      </c>
      <c r="J58" s="125">
        <f t="shared" si="13"/>
        <v>0</v>
      </c>
      <c r="K58" s="125">
        <f t="shared" si="8"/>
        <v>0</v>
      </c>
      <c r="L58" s="125">
        <f t="shared" si="9"/>
        <v>0</v>
      </c>
      <c r="M58" s="125" t="e">
        <f t="shared" ca="1" si="10"/>
        <v>#NUM!</v>
      </c>
      <c r="N58" s="125">
        <f t="shared" si="14"/>
        <v>0</v>
      </c>
      <c r="O58" s="125">
        <f t="shared" si="11"/>
        <v>0</v>
      </c>
      <c r="P58" s="125">
        <f t="shared" si="12"/>
        <v>0</v>
      </c>
      <c r="Q58" s="139"/>
      <c r="R58" s="139"/>
      <c r="S58" s="135"/>
      <c r="T58" s="135"/>
      <c r="U58" s="135"/>
      <c r="V58" s="135"/>
      <c r="W58" s="135"/>
      <c r="X58" s="135"/>
      <c r="Y58" s="135"/>
      <c r="Z58" s="135"/>
    </row>
    <row r="59" spans="1:26" ht="23.25" customHeight="1">
      <c r="A59" s="122">
        <v>30</v>
      </c>
      <c r="B59" s="123" t="e">
        <f t="shared" ca="1" si="0"/>
        <v>#NUM!</v>
      </c>
      <c r="C59" s="123" t="e">
        <f t="shared" ca="1" si="1"/>
        <v>#NUM!</v>
      </c>
      <c r="D59" s="124" t="e">
        <f t="shared" ca="1" si="2"/>
        <v>#NUM!</v>
      </c>
      <c r="E59" s="124" t="e">
        <f t="shared" ca="1" si="3"/>
        <v>#NUM!</v>
      </c>
      <c r="F59" s="124" t="e">
        <f t="shared" ca="1" si="4"/>
        <v>#NUM!</v>
      </c>
      <c r="G59" s="124" t="e">
        <f t="shared" ca="1" si="5"/>
        <v>#NUM!</v>
      </c>
      <c r="H59" s="124" t="e">
        <f t="shared" ca="1" si="6"/>
        <v>#NUM!</v>
      </c>
      <c r="I59" s="192">
        <f t="shared" si="7"/>
        <v>2.5</v>
      </c>
      <c r="J59" s="125">
        <f t="shared" si="13"/>
        <v>0</v>
      </c>
      <c r="K59" s="125">
        <f t="shared" si="8"/>
        <v>0</v>
      </c>
      <c r="L59" s="125">
        <f t="shared" si="9"/>
        <v>0</v>
      </c>
      <c r="M59" s="125" t="e">
        <f t="shared" ca="1" si="10"/>
        <v>#NUM!</v>
      </c>
      <c r="N59" s="125">
        <f t="shared" si="14"/>
        <v>0</v>
      </c>
      <c r="O59" s="125">
        <f t="shared" si="11"/>
        <v>0</v>
      </c>
      <c r="P59" s="125">
        <f t="shared" si="12"/>
        <v>0</v>
      </c>
      <c r="Q59" s="139"/>
      <c r="R59" s="139"/>
      <c r="S59" s="135"/>
      <c r="T59" s="135"/>
      <c r="U59" s="135"/>
      <c r="V59" s="135"/>
      <c r="W59" s="135"/>
      <c r="X59" s="135"/>
      <c r="Y59" s="135"/>
      <c r="Z59" s="135"/>
    </row>
    <row r="60" spans="1:26" ht="23.25" customHeight="1">
      <c r="A60" s="122">
        <v>31</v>
      </c>
      <c r="B60" s="123" t="e">
        <f t="shared" ca="1" si="0"/>
        <v>#NUM!</v>
      </c>
      <c r="C60" s="123" t="e">
        <f t="shared" ca="1" si="1"/>
        <v>#NUM!</v>
      </c>
      <c r="D60" s="124" t="e">
        <f t="shared" ca="1" si="2"/>
        <v>#NUM!</v>
      </c>
      <c r="E60" s="124" t="e">
        <f t="shared" ca="1" si="3"/>
        <v>#NUM!</v>
      </c>
      <c r="F60" s="124" t="e">
        <f t="shared" ca="1" si="4"/>
        <v>#NUM!</v>
      </c>
      <c r="G60" s="124" t="e">
        <f t="shared" ca="1" si="5"/>
        <v>#NUM!</v>
      </c>
      <c r="H60" s="124" t="e">
        <f t="shared" ca="1" si="6"/>
        <v>#NUM!</v>
      </c>
      <c r="I60" s="192">
        <f t="shared" si="7"/>
        <v>2.5833333333333335</v>
      </c>
      <c r="J60" s="125">
        <f t="shared" si="13"/>
        <v>0</v>
      </c>
      <c r="K60" s="125">
        <f t="shared" si="8"/>
        <v>0</v>
      </c>
      <c r="L60" s="125">
        <f t="shared" si="9"/>
        <v>0</v>
      </c>
      <c r="M60" s="125" t="e">
        <f t="shared" ca="1" si="10"/>
        <v>#NUM!</v>
      </c>
      <c r="N60" s="125">
        <f t="shared" si="14"/>
        <v>0</v>
      </c>
      <c r="O60" s="125">
        <f t="shared" si="11"/>
        <v>0</v>
      </c>
      <c r="P60" s="125">
        <f t="shared" si="12"/>
        <v>0</v>
      </c>
      <c r="Q60" s="139"/>
      <c r="R60" s="139"/>
      <c r="S60" s="135"/>
      <c r="T60" s="135"/>
      <c r="U60" s="135"/>
      <c r="V60" s="135"/>
      <c r="W60" s="135"/>
      <c r="X60" s="135"/>
      <c r="Y60" s="135"/>
      <c r="Z60" s="135"/>
    </row>
    <row r="61" spans="1:26" ht="23.25" customHeight="1">
      <c r="A61" s="122">
        <v>32</v>
      </c>
      <c r="B61" s="123" t="e">
        <f t="shared" ca="1" si="0"/>
        <v>#NUM!</v>
      </c>
      <c r="C61" s="123" t="e">
        <f t="shared" ca="1" si="1"/>
        <v>#NUM!</v>
      </c>
      <c r="D61" s="124" t="e">
        <f t="shared" ca="1" si="2"/>
        <v>#NUM!</v>
      </c>
      <c r="E61" s="124" t="e">
        <f t="shared" ca="1" si="3"/>
        <v>#NUM!</v>
      </c>
      <c r="F61" s="124" t="e">
        <f t="shared" ca="1" si="4"/>
        <v>#NUM!</v>
      </c>
      <c r="G61" s="124" t="e">
        <f t="shared" ca="1" si="5"/>
        <v>#NUM!</v>
      </c>
      <c r="H61" s="124" t="e">
        <f t="shared" ca="1" si="6"/>
        <v>#NUM!</v>
      </c>
      <c r="I61" s="192">
        <f t="shared" si="7"/>
        <v>2.6666666666666665</v>
      </c>
      <c r="J61" s="125">
        <f t="shared" si="13"/>
        <v>0</v>
      </c>
      <c r="K61" s="125">
        <f t="shared" si="8"/>
        <v>0</v>
      </c>
      <c r="L61" s="125">
        <f t="shared" si="9"/>
        <v>0</v>
      </c>
      <c r="M61" s="125" t="e">
        <f t="shared" ca="1" si="10"/>
        <v>#NUM!</v>
      </c>
      <c r="N61" s="125">
        <f t="shared" si="14"/>
        <v>0</v>
      </c>
      <c r="O61" s="125">
        <f t="shared" si="11"/>
        <v>0</v>
      </c>
      <c r="P61" s="125">
        <f t="shared" si="12"/>
        <v>0</v>
      </c>
      <c r="Q61" s="139"/>
      <c r="R61" s="139"/>
      <c r="S61" s="135"/>
      <c r="T61" s="135"/>
      <c r="U61" s="135"/>
      <c r="V61" s="135"/>
      <c r="W61" s="135"/>
      <c r="X61" s="135"/>
      <c r="Y61" s="135"/>
      <c r="Z61" s="135"/>
    </row>
    <row r="62" spans="1:26" ht="23.25" customHeight="1">
      <c r="A62" s="122">
        <v>33</v>
      </c>
      <c r="B62" s="123" t="e">
        <f t="shared" ca="1" si="0"/>
        <v>#NUM!</v>
      </c>
      <c r="C62" s="123" t="e">
        <f t="shared" ca="1" si="1"/>
        <v>#NUM!</v>
      </c>
      <c r="D62" s="124" t="e">
        <f t="shared" ca="1" si="2"/>
        <v>#NUM!</v>
      </c>
      <c r="E62" s="124" t="e">
        <f t="shared" ca="1" si="3"/>
        <v>#NUM!</v>
      </c>
      <c r="F62" s="124" t="e">
        <f t="shared" ca="1" si="4"/>
        <v>#NUM!</v>
      </c>
      <c r="G62" s="124" t="e">
        <f t="shared" ca="1" si="5"/>
        <v>#NUM!</v>
      </c>
      <c r="H62" s="124" t="e">
        <f t="shared" ca="1" si="6"/>
        <v>#NUM!</v>
      </c>
      <c r="I62" s="192">
        <f t="shared" si="7"/>
        <v>2.75</v>
      </c>
      <c r="J62" s="125">
        <f t="shared" si="13"/>
        <v>0</v>
      </c>
      <c r="K62" s="125">
        <f t="shared" si="8"/>
        <v>0</v>
      </c>
      <c r="L62" s="125">
        <f t="shared" si="9"/>
        <v>0</v>
      </c>
      <c r="M62" s="125" t="e">
        <f t="shared" ca="1" si="10"/>
        <v>#NUM!</v>
      </c>
      <c r="N62" s="125">
        <f t="shared" si="14"/>
        <v>0</v>
      </c>
      <c r="O62" s="125">
        <f t="shared" si="11"/>
        <v>0</v>
      </c>
      <c r="P62" s="125">
        <f t="shared" si="12"/>
        <v>0</v>
      </c>
      <c r="Q62" s="139"/>
      <c r="R62" s="139"/>
      <c r="S62" s="135"/>
      <c r="T62" s="135"/>
      <c r="U62" s="135"/>
      <c r="V62" s="135"/>
      <c r="W62" s="135"/>
      <c r="X62" s="135"/>
      <c r="Y62" s="135"/>
      <c r="Z62" s="135"/>
    </row>
    <row r="63" spans="1:26" ht="23.25" customHeight="1">
      <c r="A63" s="122">
        <v>34</v>
      </c>
      <c r="B63" s="123" t="e">
        <f t="shared" ca="1" si="0"/>
        <v>#NUM!</v>
      </c>
      <c r="C63" s="123" t="e">
        <f t="shared" ca="1" si="1"/>
        <v>#NUM!</v>
      </c>
      <c r="D63" s="124" t="e">
        <f t="shared" ca="1" si="2"/>
        <v>#NUM!</v>
      </c>
      <c r="E63" s="124" t="e">
        <f t="shared" ca="1" si="3"/>
        <v>#NUM!</v>
      </c>
      <c r="F63" s="124" t="e">
        <f t="shared" ca="1" si="4"/>
        <v>#NUM!</v>
      </c>
      <c r="G63" s="124" t="e">
        <f t="shared" ca="1" si="5"/>
        <v>#NUM!</v>
      </c>
      <c r="H63" s="124" t="e">
        <f t="shared" ca="1" si="6"/>
        <v>#NUM!</v>
      </c>
      <c r="I63" s="192">
        <f t="shared" si="7"/>
        <v>2.8333333333333335</v>
      </c>
      <c r="J63" s="125">
        <f t="shared" si="13"/>
        <v>0</v>
      </c>
      <c r="K63" s="125">
        <f t="shared" si="8"/>
        <v>0</v>
      </c>
      <c r="L63" s="125">
        <f t="shared" si="9"/>
        <v>0</v>
      </c>
      <c r="M63" s="125" t="e">
        <f t="shared" ca="1" si="10"/>
        <v>#NUM!</v>
      </c>
      <c r="N63" s="125">
        <f t="shared" si="14"/>
        <v>0</v>
      </c>
      <c r="O63" s="125">
        <f t="shared" si="11"/>
        <v>0</v>
      </c>
      <c r="P63" s="125">
        <f t="shared" si="12"/>
        <v>0</v>
      </c>
      <c r="Q63" s="139"/>
      <c r="R63" s="139"/>
      <c r="S63" s="135"/>
      <c r="T63" s="135"/>
      <c r="U63" s="135"/>
      <c r="V63" s="135"/>
      <c r="W63" s="135"/>
      <c r="X63" s="135"/>
      <c r="Y63" s="135"/>
      <c r="Z63" s="135"/>
    </row>
    <row r="64" spans="1:26" ht="23.25" customHeight="1">
      <c r="A64" s="122">
        <v>35</v>
      </c>
      <c r="B64" s="123" t="e">
        <f t="shared" ca="1" si="0"/>
        <v>#NUM!</v>
      </c>
      <c r="C64" s="123" t="e">
        <f t="shared" ca="1" si="1"/>
        <v>#NUM!</v>
      </c>
      <c r="D64" s="124" t="e">
        <f t="shared" ca="1" si="2"/>
        <v>#NUM!</v>
      </c>
      <c r="E64" s="124" t="e">
        <f t="shared" ca="1" si="3"/>
        <v>#NUM!</v>
      </c>
      <c r="F64" s="124" t="e">
        <f t="shared" ca="1" si="4"/>
        <v>#NUM!</v>
      </c>
      <c r="G64" s="124" t="e">
        <f t="shared" ca="1" si="5"/>
        <v>#NUM!</v>
      </c>
      <c r="H64" s="124" t="e">
        <f t="shared" ca="1" si="6"/>
        <v>#NUM!</v>
      </c>
      <c r="I64" s="192">
        <f t="shared" si="7"/>
        <v>2.9166666666666665</v>
      </c>
      <c r="J64" s="125">
        <f t="shared" si="13"/>
        <v>0</v>
      </c>
      <c r="K64" s="125">
        <f t="shared" si="8"/>
        <v>0</v>
      </c>
      <c r="L64" s="125">
        <f t="shared" si="9"/>
        <v>0</v>
      </c>
      <c r="M64" s="125" t="e">
        <f t="shared" ca="1" si="10"/>
        <v>#NUM!</v>
      </c>
      <c r="N64" s="125">
        <f t="shared" si="14"/>
        <v>0</v>
      </c>
      <c r="O64" s="125">
        <f t="shared" si="11"/>
        <v>0</v>
      </c>
      <c r="P64" s="125">
        <f t="shared" si="12"/>
        <v>0</v>
      </c>
      <c r="Q64" s="139"/>
      <c r="R64" s="139"/>
      <c r="S64" s="135"/>
      <c r="T64" s="135"/>
      <c r="U64" s="135"/>
      <c r="V64" s="135"/>
      <c r="W64" s="135"/>
      <c r="X64" s="135"/>
      <c r="Y64" s="135"/>
      <c r="Z64" s="135"/>
    </row>
    <row r="65" spans="1:26" ht="23.25" customHeight="1">
      <c r="A65" s="122">
        <v>36</v>
      </c>
      <c r="B65" s="123" t="e">
        <f t="shared" ca="1" si="0"/>
        <v>#NUM!</v>
      </c>
      <c r="C65" s="123" t="e">
        <f t="shared" ca="1" si="1"/>
        <v>#NUM!</v>
      </c>
      <c r="D65" s="124" t="e">
        <f t="shared" ca="1" si="2"/>
        <v>#NUM!</v>
      </c>
      <c r="E65" s="124" t="e">
        <f t="shared" ca="1" si="3"/>
        <v>#NUM!</v>
      </c>
      <c r="F65" s="124" t="e">
        <f t="shared" ca="1" si="4"/>
        <v>#NUM!</v>
      </c>
      <c r="G65" s="124" t="e">
        <f t="shared" ca="1" si="5"/>
        <v>#NUM!</v>
      </c>
      <c r="H65" s="124" t="e">
        <f t="shared" ca="1" si="6"/>
        <v>#NUM!</v>
      </c>
      <c r="I65" s="192">
        <f t="shared" si="7"/>
        <v>3</v>
      </c>
      <c r="J65" s="125">
        <f t="shared" si="13"/>
        <v>0</v>
      </c>
      <c r="K65" s="125">
        <f t="shared" si="8"/>
        <v>0</v>
      </c>
      <c r="L65" s="125">
        <f t="shared" si="9"/>
        <v>0</v>
      </c>
      <c r="M65" s="125" t="e">
        <f t="shared" ca="1" si="10"/>
        <v>#NUM!</v>
      </c>
      <c r="N65" s="125">
        <f t="shared" si="14"/>
        <v>0</v>
      </c>
      <c r="O65" s="125">
        <f t="shared" si="11"/>
        <v>0</v>
      </c>
      <c r="P65" s="125">
        <f t="shared" si="12"/>
        <v>0</v>
      </c>
      <c r="Q65" s="139"/>
      <c r="R65" s="139"/>
      <c r="S65" s="135"/>
      <c r="T65" s="135"/>
      <c r="U65" s="135"/>
      <c r="V65" s="135"/>
      <c r="W65" s="135"/>
      <c r="X65" s="135"/>
      <c r="Y65" s="135"/>
      <c r="Z65" s="135"/>
    </row>
    <row r="66" spans="1:26" ht="23.25" customHeight="1">
      <c r="A66" s="122">
        <v>37</v>
      </c>
      <c r="B66" s="123" t="e">
        <f t="shared" ca="1" si="0"/>
        <v>#NUM!</v>
      </c>
      <c r="C66" s="123" t="e">
        <f t="shared" ca="1" si="1"/>
        <v>#NUM!</v>
      </c>
      <c r="D66" s="124" t="e">
        <f t="shared" ca="1" si="2"/>
        <v>#NUM!</v>
      </c>
      <c r="E66" s="124" t="e">
        <f t="shared" ca="1" si="3"/>
        <v>#NUM!</v>
      </c>
      <c r="F66" s="124" t="e">
        <f t="shared" ca="1" si="4"/>
        <v>#NUM!</v>
      </c>
      <c r="G66" s="124" t="e">
        <f t="shared" ca="1" si="5"/>
        <v>#NUM!</v>
      </c>
      <c r="H66" s="124" t="e">
        <f t="shared" ca="1" si="6"/>
        <v>#NUM!</v>
      </c>
      <c r="I66" s="192">
        <f t="shared" si="7"/>
        <v>3.0833333333333335</v>
      </c>
      <c r="J66" s="125">
        <f t="shared" si="13"/>
        <v>0</v>
      </c>
      <c r="K66" s="125">
        <f t="shared" si="8"/>
        <v>0</v>
      </c>
      <c r="L66" s="125">
        <f t="shared" si="9"/>
        <v>0</v>
      </c>
      <c r="M66" s="125" t="e">
        <f t="shared" ca="1" si="10"/>
        <v>#NUM!</v>
      </c>
      <c r="N66" s="125">
        <f t="shared" si="14"/>
        <v>0</v>
      </c>
      <c r="O66" s="125">
        <f t="shared" si="11"/>
        <v>0</v>
      </c>
      <c r="P66" s="125">
        <f t="shared" si="12"/>
        <v>0</v>
      </c>
      <c r="Q66" s="139"/>
      <c r="R66" s="139"/>
      <c r="S66" s="135"/>
      <c r="T66" s="135"/>
      <c r="U66" s="135"/>
      <c r="V66" s="135"/>
      <c r="W66" s="135"/>
      <c r="X66" s="135"/>
      <c r="Y66" s="135"/>
      <c r="Z66" s="135"/>
    </row>
    <row r="67" spans="1:26" ht="23.25" customHeight="1">
      <c r="A67" s="122">
        <v>38</v>
      </c>
      <c r="B67" s="123" t="e">
        <f t="shared" ca="1" si="0"/>
        <v>#NUM!</v>
      </c>
      <c r="C67" s="123" t="e">
        <f t="shared" ca="1" si="1"/>
        <v>#NUM!</v>
      </c>
      <c r="D67" s="124" t="e">
        <f t="shared" ca="1" si="2"/>
        <v>#NUM!</v>
      </c>
      <c r="E67" s="124" t="e">
        <f t="shared" ca="1" si="3"/>
        <v>#NUM!</v>
      </c>
      <c r="F67" s="124" t="e">
        <f t="shared" ca="1" si="4"/>
        <v>#NUM!</v>
      </c>
      <c r="G67" s="124" t="e">
        <f t="shared" ca="1" si="5"/>
        <v>#NUM!</v>
      </c>
      <c r="H67" s="124" t="e">
        <f t="shared" ca="1" si="6"/>
        <v>#NUM!</v>
      </c>
      <c r="I67" s="192">
        <f t="shared" si="7"/>
        <v>3.1666666666666665</v>
      </c>
      <c r="J67" s="125">
        <f t="shared" si="13"/>
        <v>0</v>
      </c>
      <c r="K67" s="125">
        <f t="shared" si="8"/>
        <v>0</v>
      </c>
      <c r="L67" s="125">
        <f t="shared" si="9"/>
        <v>0</v>
      </c>
      <c r="M67" s="125" t="e">
        <f t="shared" ca="1" si="10"/>
        <v>#NUM!</v>
      </c>
      <c r="N67" s="125">
        <f t="shared" si="14"/>
        <v>0</v>
      </c>
      <c r="O67" s="125">
        <f t="shared" si="11"/>
        <v>0</v>
      </c>
      <c r="P67" s="125">
        <f t="shared" si="12"/>
        <v>0</v>
      </c>
      <c r="Q67" s="139"/>
      <c r="R67" s="139"/>
      <c r="S67" s="135"/>
      <c r="T67" s="135"/>
      <c r="U67" s="135"/>
      <c r="V67" s="135"/>
      <c r="W67" s="135"/>
      <c r="X67" s="135"/>
      <c r="Y67" s="135"/>
      <c r="Z67" s="135"/>
    </row>
    <row r="68" spans="1:26" ht="23.25" customHeight="1">
      <c r="A68" s="122">
        <v>39</v>
      </c>
      <c r="B68" s="123" t="e">
        <f t="shared" ca="1" si="0"/>
        <v>#NUM!</v>
      </c>
      <c r="C68" s="123" t="e">
        <f t="shared" ca="1" si="1"/>
        <v>#NUM!</v>
      </c>
      <c r="D68" s="124" t="e">
        <f t="shared" ca="1" si="2"/>
        <v>#NUM!</v>
      </c>
      <c r="E68" s="124" t="e">
        <f t="shared" ca="1" si="3"/>
        <v>#NUM!</v>
      </c>
      <c r="F68" s="124" t="e">
        <f t="shared" ca="1" si="4"/>
        <v>#NUM!</v>
      </c>
      <c r="G68" s="124" t="e">
        <f t="shared" ca="1" si="5"/>
        <v>#NUM!</v>
      </c>
      <c r="H68" s="124" t="e">
        <f t="shared" ca="1" si="6"/>
        <v>#NUM!</v>
      </c>
      <c r="I68" s="192">
        <f t="shared" si="7"/>
        <v>3.25</v>
      </c>
      <c r="J68" s="125">
        <f t="shared" si="13"/>
        <v>0</v>
      </c>
      <c r="K68" s="125">
        <f t="shared" si="8"/>
        <v>0</v>
      </c>
      <c r="L68" s="125">
        <f t="shared" si="9"/>
        <v>0</v>
      </c>
      <c r="M68" s="125" t="e">
        <f t="shared" ca="1" si="10"/>
        <v>#NUM!</v>
      </c>
      <c r="N68" s="125">
        <f t="shared" si="14"/>
        <v>0</v>
      </c>
      <c r="O68" s="125">
        <f t="shared" si="11"/>
        <v>0</v>
      </c>
      <c r="P68" s="125">
        <f t="shared" si="12"/>
        <v>0</v>
      </c>
      <c r="Q68" s="139"/>
      <c r="R68" s="139"/>
      <c r="S68" s="135"/>
      <c r="T68" s="135"/>
      <c r="U68" s="135"/>
      <c r="V68" s="135"/>
      <c r="W68" s="135"/>
      <c r="X68" s="135"/>
      <c r="Y68" s="135"/>
      <c r="Z68" s="135"/>
    </row>
    <row r="69" spans="1:26" ht="23.25" customHeight="1">
      <c r="A69" s="122">
        <v>40</v>
      </c>
      <c r="B69" s="123" t="e">
        <f t="shared" ca="1" si="0"/>
        <v>#NUM!</v>
      </c>
      <c r="C69" s="123" t="e">
        <f t="shared" ca="1" si="1"/>
        <v>#NUM!</v>
      </c>
      <c r="D69" s="124" t="e">
        <f t="shared" ca="1" si="2"/>
        <v>#NUM!</v>
      </c>
      <c r="E69" s="124" t="e">
        <f t="shared" ca="1" si="3"/>
        <v>#NUM!</v>
      </c>
      <c r="F69" s="124" t="e">
        <f t="shared" ca="1" si="4"/>
        <v>#NUM!</v>
      </c>
      <c r="G69" s="124" t="e">
        <f t="shared" ca="1" si="5"/>
        <v>#NUM!</v>
      </c>
      <c r="H69" s="124" t="e">
        <f t="shared" ca="1" si="6"/>
        <v>#NUM!</v>
      </c>
      <c r="I69" s="192">
        <f t="shared" si="7"/>
        <v>3.3333333333333335</v>
      </c>
      <c r="J69" s="125">
        <f t="shared" si="13"/>
        <v>0</v>
      </c>
      <c r="K69" s="125">
        <f t="shared" si="8"/>
        <v>0</v>
      </c>
      <c r="L69" s="125">
        <f t="shared" si="9"/>
        <v>0</v>
      </c>
      <c r="M69" s="125" t="e">
        <f t="shared" ca="1" si="10"/>
        <v>#NUM!</v>
      </c>
      <c r="N69" s="125">
        <f t="shared" si="14"/>
        <v>0</v>
      </c>
      <c r="O69" s="125">
        <f t="shared" si="11"/>
        <v>0</v>
      </c>
      <c r="P69" s="125">
        <f t="shared" si="12"/>
        <v>0</v>
      </c>
      <c r="Q69" s="139"/>
      <c r="R69" s="139"/>
      <c r="S69" s="135"/>
      <c r="T69" s="135"/>
      <c r="U69" s="135"/>
      <c r="V69" s="135"/>
      <c r="W69" s="135"/>
      <c r="X69" s="135"/>
      <c r="Y69" s="135"/>
      <c r="Z69" s="135"/>
    </row>
    <row r="70" spans="1:26" ht="23.25" customHeight="1">
      <c r="A70" s="122">
        <v>41</v>
      </c>
      <c r="B70" s="123" t="e">
        <f t="shared" ca="1" si="0"/>
        <v>#NUM!</v>
      </c>
      <c r="C70" s="123" t="e">
        <f t="shared" ca="1" si="1"/>
        <v>#NUM!</v>
      </c>
      <c r="D70" s="124" t="e">
        <f t="shared" ca="1" si="2"/>
        <v>#NUM!</v>
      </c>
      <c r="E70" s="124" t="e">
        <f t="shared" ca="1" si="3"/>
        <v>#NUM!</v>
      </c>
      <c r="F70" s="124" t="e">
        <f t="shared" ca="1" si="4"/>
        <v>#NUM!</v>
      </c>
      <c r="G70" s="124" t="e">
        <f t="shared" ca="1" si="5"/>
        <v>#NUM!</v>
      </c>
      <c r="H70" s="124" t="e">
        <f t="shared" ca="1" si="6"/>
        <v>#NUM!</v>
      </c>
      <c r="I70" s="192">
        <f t="shared" si="7"/>
        <v>3.4166666666666665</v>
      </c>
      <c r="J70" s="125">
        <f t="shared" si="13"/>
        <v>0</v>
      </c>
      <c r="K70" s="125">
        <f t="shared" si="8"/>
        <v>0</v>
      </c>
      <c r="L70" s="125">
        <f t="shared" si="9"/>
        <v>0</v>
      </c>
      <c r="M70" s="125" t="e">
        <f t="shared" ca="1" si="10"/>
        <v>#NUM!</v>
      </c>
      <c r="N70" s="125">
        <f t="shared" si="14"/>
        <v>0</v>
      </c>
      <c r="O70" s="125">
        <f t="shared" si="11"/>
        <v>0</v>
      </c>
      <c r="P70" s="125">
        <f t="shared" si="12"/>
        <v>0</v>
      </c>
      <c r="Q70" s="139"/>
      <c r="R70" s="139"/>
      <c r="S70" s="135"/>
      <c r="T70" s="135"/>
      <c r="U70" s="135"/>
      <c r="V70" s="135"/>
      <c r="W70" s="135"/>
      <c r="X70" s="135"/>
      <c r="Y70" s="135"/>
      <c r="Z70" s="135"/>
    </row>
    <row r="71" spans="1:26" ht="23.25" customHeight="1">
      <c r="A71" s="122">
        <v>42</v>
      </c>
      <c r="B71" s="123" t="e">
        <f t="shared" ca="1" si="0"/>
        <v>#NUM!</v>
      </c>
      <c r="C71" s="123" t="e">
        <f t="shared" ca="1" si="1"/>
        <v>#NUM!</v>
      </c>
      <c r="D71" s="124" t="e">
        <f t="shared" ca="1" si="2"/>
        <v>#NUM!</v>
      </c>
      <c r="E71" s="124" t="e">
        <f t="shared" ca="1" si="3"/>
        <v>#NUM!</v>
      </c>
      <c r="F71" s="124" t="e">
        <f t="shared" ca="1" si="4"/>
        <v>#NUM!</v>
      </c>
      <c r="G71" s="124" t="e">
        <f t="shared" ca="1" si="5"/>
        <v>#NUM!</v>
      </c>
      <c r="H71" s="124" t="e">
        <f t="shared" ca="1" si="6"/>
        <v>#NUM!</v>
      </c>
      <c r="I71" s="192">
        <f t="shared" si="7"/>
        <v>3.5</v>
      </c>
      <c r="J71" s="125">
        <f t="shared" si="13"/>
        <v>0</v>
      </c>
      <c r="K71" s="125">
        <f t="shared" si="8"/>
        <v>0</v>
      </c>
      <c r="L71" s="125">
        <f t="shared" si="9"/>
        <v>0</v>
      </c>
      <c r="M71" s="125" t="e">
        <f t="shared" ca="1" si="10"/>
        <v>#NUM!</v>
      </c>
      <c r="N71" s="125">
        <f t="shared" si="14"/>
        <v>0</v>
      </c>
      <c r="O71" s="125">
        <f t="shared" si="11"/>
        <v>0</v>
      </c>
      <c r="P71" s="125">
        <f t="shared" si="12"/>
        <v>0</v>
      </c>
      <c r="Q71" s="139"/>
      <c r="R71" s="139"/>
      <c r="S71" s="135"/>
      <c r="T71" s="135"/>
      <c r="U71" s="135"/>
      <c r="V71" s="135"/>
      <c r="W71" s="135"/>
      <c r="X71" s="135"/>
      <c r="Y71" s="135"/>
      <c r="Z71" s="135"/>
    </row>
    <row r="72" spans="1:26" ht="23.25" customHeight="1">
      <c r="A72" s="122">
        <v>43</v>
      </c>
      <c r="B72" s="123" t="e">
        <f t="shared" ca="1" si="0"/>
        <v>#NUM!</v>
      </c>
      <c r="C72" s="123" t="e">
        <f t="shared" ca="1" si="1"/>
        <v>#NUM!</v>
      </c>
      <c r="D72" s="124" t="e">
        <f t="shared" ca="1" si="2"/>
        <v>#NUM!</v>
      </c>
      <c r="E72" s="124" t="e">
        <f t="shared" ca="1" si="3"/>
        <v>#NUM!</v>
      </c>
      <c r="F72" s="124" t="e">
        <f t="shared" ca="1" si="4"/>
        <v>#NUM!</v>
      </c>
      <c r="G72" s="124" t="e">
        <f t="shared" ca="1" si="5"/>
        <v>#NUM!</v>
      </c>
      <c r="H72" s="124" t="e">
        <f t="shared" ca="1" si="6"/>
        <v>#NUM!</v>
      </c>
      <c r="I72" s="192">
        <f t="shared" si="7"/>
        <v>3.5833333333333335</v>
      </c>
      <c r="J72" s="125">
        <f t="shared" si="13"/>
        <v>0</v>
      </c>
      <c r="K72" s="125">
        <f t="shared" si="8"/>
        <v>0</v>
      </c>
      <c r="L72" s="125">
        <f t="shared" si="9"/>
        <v>0</v>
      </c>
      <c r="M72" s="125" t="e">
        <f t="shared" ca="1" si="10"/>
        <v>#NUM!</v>
      </c>
      <c r="N72" s="125">
        <f t="shared" si="14"/>
        <v>0</v>
      </c>
      <c r="O72" s="125">
        <f t="shared" si="11"/>
        <v>0</v>
      </c>
      <c r="P72" s="125">
        <f t="shared" si="12"/>
        <v>0</v>
      </c>
      <c r="Q72" s="139"/>
      <c r="R72" s="139"/>
      <c r="S72" s="135"/>
      <c r="T72" s="135"/>
      <c r="U72" s="135"/>
      <c r="V72" s="135"/>
      <c r="W72" s="135"/>
      <c r="X72" s="135"/>
      <c r="Y72" s="135"/>
      <c r="Z72" s="135"/>
    </row>
    <row r="73" spans="1:26" ht="23.25" customHeight="1">
      <c r="A73" s="122">
        <v>44</v>
      </c>
      <c r="B73" s="123" t="e">
        <f t="shared" ca="1" si="0"/>
        <v>#NUM!</v>
      </c>
      <c r="C73" s="123" t="e">
        <f t="shared" ca="1" si="1"/>
        <v>#NUM!</v>
      </c>
      <c r="D73" s="124" t="e">
        <f t="shared" ca="1" si="2"/>
        <v>#NUM!</v>
      </c>
      <c r="E73" s="124" t="e">
        <f t="shared" ca="1" si="3"/>
        <v>#NUM!</v>
      </c>
      <c r="F73" s="124" t="e">
        <f t="shared" ca="1" si="4"/>
        <v>#NUM!</v>
      </c>
      <c r="G73" s="124" t="e">
        <f t="shared" ca="1" si="5"/>
        <v>#NUM!</v>
      </c>
      <c r="H73" s="124" t="e">
        <f t="shared" ca="1" si="6"/>
        <v>#NUM!</v>
      </c>
      <c r="I73" s="192">
        <f t="shared" si="7"/>
        <v>3.6666666666666665</v>
      </c>
      <c r="J73" s="125">
        <f t="shared" si="13"/>
        <v>0</v>
      </c>
      <c r="K73" s="125">
        <f t="shared" si="8"/>
        <v>0</v>
      </c>
      <c r="L73" s="125">
        <f t="shared" si="9"/>
        <v>0</v>
      </c>
      <c r="M73" s="125" t="e">
        <f t="shared" ca="1" si="10"/>
        <v>#NUM!</v>
      </c>
      <c r="N73" s="125">
        <f t="shared" si="14"/>
        <v>0</v>
      </c>
      <c r="O73" s="125">
        <f t="shared" si="11"/>
        <v>0</v>
      </c>
      <c r="P73" s="125">
        <f t="shared" si="12"/>
        <v>0</v>
      </c>
      <c r="Q73" s="139"/>
      <c r="R73" s="139"/>
      <c r="S73" s="135"/>
      <c r="T73" s="135"/>
      <c r="U73" s="135"/>
      <c r="V73" s="135"/>
      <c r="W73" s="135"/>
      <c r="X73" s="135"/>
      <c r="Y73" s="135"/>
      <c r="Z73" s="135"/>
    </row>
    <row r="74" spans="1:26" ht="23.25" customHeight="1">
      <c r="A74" s="122">
        <v>45</v>
      </c>
      <c r="B74" s="123" t="e">
        <f t="shared" ca="1" si="0"/>
        <v>#NUM!</v>
      </c>
      <c r="C74" s="123" t="e">
        <f t="shared" ca="1" si="1"/>
        <v>#NUM!</v>
      </c>
      <c r="D74" s="124" t="e">
        <f t="shared" ca="1" si="2"/>
        <v>#NUM!</v>
      </c>
      <c r="E74" s="124" t="e">
        <f t="shared" ca="1" si="3"/>
        <v>#NUM!</v>
      </c>
      <c r="F74" s="124" t="e">
        <f t="shared" ca="1" si="4"/>
        <v>#NUM!</v>
      </c>
      <c r="G74" s="124" t="e">
        <f t="shared" ca="1" si="5"/>
        <v>#NUM!</v>
      </c>
      <c r="H74" s="124" t="e">
        <f t="shared" ca="1" si="6"/>
        <v>#NUM!</v>
      </c>
      <c r="I74" s="192">
        <f t="shared" si="7"/>
        <v>3.75</v>
      </c>
      <c r="J74" s="125">
        <f t="shared" si="13"/>
        <v>0</v>
      </c>
      <c r="K74" s="125">
        <f t="shared" si="8"/>
        <v>0</v>
      </c>
      <c r="L74" s="125">
        <f t="shared" si="9"/>
        <v>0</v>
      </c>
      <c r="M74" s="125" t="e">
        <f t="shared" ca="1" si="10"/>
        <v>#NUM!</v>
      </c>
      <c r="N74" s="125">
        <f t="shared" si="14"/>
        <v>0</v>
      </c>
      <c r="O74" s="125">
        <f t="shared" si="11"/>
        <v>0</v>
      </c>
      <c r="P74" s="125">
        <f t="shared" si="12"/>
        <v>0</v>
      </c>
      <c r="Q74" s="139"/>
      <c r="R74" s="139"/>
      <c r="S74" s="135"/>
      <c r="T74" s="135"/>
      <c r="U74" s="135"/>
      <c r="V74" s="135"/>
      <c r="W74" s="135"/>
      <c r="X74" s="135"/>
      <c r="Y74" s="135"/>
      <c r="Z74" s="135"/>
    </row>
    <row r="75" spans="1:26" ht="23.25" customHeight="1">
      <c r="A75" s="122">
        <v>46</v>
      </c>
      <c r="B75" s="123" t="e">
        <f t="shared" ca="1" si="0"/>
        <v>#NUM!</v>
      </c>
      <c r="C75" s="123" t="e">
        <f t="shared" ca="1" si="1"/>
        <v>#NUM!</v>
      </c>
      <c r="D75" s="124" t="e">
        <f t="shared" ca="1" si="2"/>
        <v>#NUM!</v>
      </c>
      <c r="E75" s="124" t="e">
        <f t="shared" ca="1" si="3"/>
        <v>#NUM!</v>
      </c>
      <c r="F75" s="124" t="e">
        <f t="shared" ca="1" si="4"/>
        <v>#NUM!</v>
      </c>
      <c r="G75" s="124" t="e">
        <f t="shared" ca="1" si="5"/>
        <v>#NUM!</v>
      </c>
      <c r="H75" s="124" t="e">
        <f t="shared" ca="1" si="6"/>
        <v>#NUM!</v>
      </c>
      <c r="I75" s="192">
        <f t="shared" si="7"/>
        <v>3.8333333333333335</v>
      </c>
      <c r="J75" s="125">
        <f t="shared" si="13"/>
        <v>0</v>
      </c>
      <c r="K75" s="125">
        <f t="shared" si="8"/>
        <v>0</v>
      </c>
      <c r="L75" s="125">
        <f t="shared" si="9"/>
        <v>0</v>
      </c>
      <c r="M75" s="125" t="e">
        <f t="shared" ca="1" si="10"/>
        <v>#NUM!</v>
      </c>
      <c r="N75" s="125">
        <f t="shared" si="14"/>
        <v>0</v>
      </c>
      <c r="O75" s="125">
        <f t="shared" si="11"/>
        <v>0</v>
      </c>
      <c r="P75" s="125">
        <f t="shared" si="12"/>
        <v>0</v>
      </c>
      <c r="Q75" s="139"/>
      <c r="R75" s="139"/>
      <c r="S75" s="135"/>
      <c r="T75" s="135"/>
      <c r="U75" s="135"/>
      <c r="V75" s="135"/>
      <c r="W75" s="135"/>
      <c r="X75" s="135"/>
      <c r="Y75" s="135"/>
      <c r="Z75" s="135"/>
    </row>
    <row r="76" spans="1:26" ht="23.25" customHeight="1">
      <c r="A76" s="122">
        <v>47</v>
      </c>
      <c r="B76" s="123" t="e">
        <f t="shared" ca="1" si="0"/>
        <v>#NUM!</v>
      </c>
      <c r="C76" s="123" t="e">
        <f t="shared" ca="1" si="1"/>
        <v>#NUM!</v>
      </c>
      <c r="D76" s="124" t="e">
        <f t="shared" ca="1" si="2"/>
        <v>#NUM!</v>
      </c>
      <c r="E76" s="124" t="e">
        <f t="shared" ca="1" si="3"/>
        <v>#NUM!</v>
      </c>
      <c r="F76" s="124" t="e">
        <f t="shared" ca="1" si="4"/>
        <v>#NUM!</v>
      </c>
      <c r="G76" s="124" t="e">
        <f t="shared" ca="1" si="5"/>
        <v>#NUM!</v>
      </c>
      <c r="H76" s="124" t="e">
        <f t="shared" ca="1" si="6"/>
        <v>#NUM!</v>
      </c>
      <c r="I76" s="192">
        <f t="shared" si="7"/>
        <v>3.9166666666666665</v>
      </c>
      <c r="J76" s="125">
        <f t="shared" si="13"/>
        <v>0</v>
      </c>
      <c r="K76" s="125">
        <f t="shared" si="8"/>
        <v>0</v>
      </c>
      <c r="L76" s="125">
        <f t="shared" si="9"/>
        <v>0</v>
      </c>
      <c r="M76" s="125" t="e">
        <f t="shared" ca="1" si="10"/>
        <v>#NUM!</v>
      </c>
      <c r="N76" s="125">
        <f t="shared" si="14"/>
        <v>0</v>
      </c>
      <c r="O76" s="125">
        <f t="shared" si="11"/>
        <v>0</v>
      </c>
      <c r="P76" s="125">
        <f t="shared" si="12"/>
        <v>0</v>
      </c>
      <c r="Q76" s="139"/>
      <c r="R76" s="139"/>
      <c r="S76" s="135"/>
      <c r="T76" s="135"/>
      <c r="U76" s="135"/>
      <c r="V76" s="135"/>
      <c r="W76" s="135"/>
      <c r="X76" s="135"/>
      <c r="Y76" s="135"/>
      <c r="Z76" s="135"/>
    </row>
    <row r="77" spans="1:26" ht="23.25" customHeight="1">
      <c r="A77" s="122">
        <v>48</v>
      </c>
      <c r="B77" s="123" t="e">
        <f t="shared" ca="1" si="0"/>
        <v>#NUM!</v>
      </c>
      <c r="C77" s="123" t="e">
        <f t="shared" ca="1" si="1"/>
        <v>#NUM!</v>
      </c>
      <c r="D77" s="124" t="e">
        <f t="shared" ca="1" si="2"/>
        <v>#NUM!</v>
      </c>
      <c r="E77" s="124" t="e">
        <f t="shared" ca="1" si="3"/>
        <v>#NUM!</v>
      </c>
      <c r="F77" s="124" t="e">
        <f t="shared" ca="1" si="4"/>
        <v>#NUM!</v>
      </c>
      <c r="G77" s="124" t="e">
        <f t="shared" ca="1" si="5"/>
        <v>#NUM!</v>
      </c>
      <c r="H77" s="124" t="e">
        <f t="shared" ca="1" si="6"/>
        <v>#NUM!</v>
      </c>
      <c r="I77" s="192">
        <f t="shared" si="7"/>
        <v>4</v>
      </c>
      <c r="J77" s="125">
        <f t="shared" si="13"/>
        <v>0</v>
      </c>
      <c r="K77" s="125">
        <f t="shared" si="8"/>
        <v>0</v>
      </c>
      <c r="L77" s="125">
        <f t="shared" si="9"/>
        <v>0</v>
      </c>
      <c r="M77" s="125" t="e">
        <f t="shared" ca="1" si="10"/>
        <v>#NUM!</v>
      </c>
      <c r="N77" s="125">
        <f t="shared" si="14"/>
        <v>0</v>
      </c>
      <c r="O77" s="125">
        <f t="shared" si="11"/>
        <v>0</v>
      </c>
      <c r="P77" s="125">
        <f t="shared" si="12"/>
        <v>0</v>
      </c>
      <c r="Q77" s="139"/>
      <c r="R77" s="139"/>
      <c r="S77" s="135"/>
      <c r="T77" s="135"/>
      <c r="U77" s="135"/>
      <c r="V77" s="135"/>
      <c r="W77" s="135"/>
      <c r="X77" s="135"/>
      <c r="Y77" s="135"/>
      <c r="Z77" s="135"/>
    </row>
    <row r="78" spans="1:26" ht="23.25" customHeight="1">
      <c r="A78" s="122">
        <v>49</v>
      </c>
      <c r="B78" s="123" t="e">
        <f t="shared" ca="1" si="0"/>
        <v>#NUM!</v>
      </c>
      <c r="C78" s="123" t="e">
        <f t="shared" ca="1" si="1"/>
        <v>#NUM!</v>
      </c>
      <c r="D78" s="124" t="e">
        <f t="shared" ca="1" si="2"/>
        <v>#NUM!</v>
      </c>
      <c r="E78" s="124" t="e">
        <f t="shared" ca="1" si="3"/>
        <v>#NUM!</v>
      </c>
      <c r="F78" s="124" t="e">
        <f t="shared" ca="1" si="4"/>
        <v>#NUM!</v>
      </c>
      <c r="G78" s="124" t="e">
        <f t="shared" ca="1" si="5"/>
        <v>#NUM!</v>
      </c>
      <c r="H78" s="124" t="e">
        <f t="shared" ca="1" si="6"/>
        <v>#NUM!</v>
      </c>
      <c r="I78" s="192">
        <f t="shared" si="7"/>
        <v>4.083333333333333</v>
      </c>
      <c r="J78" s="125">
        <f t="shared" si="13"/>
        <v>0</v>
      </c>
      <c r="K78" s="125">
        <f t="shared" si="8"/>
        <v>0</v>
      </c>
      <c r="L78" s="125">
        <f t="shared" si="9"/>
        <v>0</v>
      </c>
      <c r="M78" s="125" t="e">
        <f t="shared" ca="1" si="10"/>
        <v>#NUM!</v>
      </c>
      <c r="N78" s="125">
        <f t="shared" si="14"/>
        <v>0</v>
      </c>
      <c r="O78" s="125">
        <f t="shared" si="11"/>
        <v>0</v>
      </c>
      <c r="P78" s="125">
        <f t="shared" si="12"/>
        <v>0</v>
      </c>
      <c r="Q78" s="139"/>
      <c r="R78" s="139"/>
      <c r="S78" s="135"/>
      <c r="T78" s="135"/>
      <c r="U78" s="135"/>
      <c r="V78" s="135"/>
      <c r="W78" s="135"/>
      <c r="X78" s="135"/>
      <c r="Y78" s="135"/>
      <c r="Z78" s="135"/>
    </row>
    <row r="79" spans="1:26" ht="23.25" customHeight="1">
      <c r="A79" s="122">
        <v>50</v>
      </c>
      <c r="B79" s="123" t="e">
        <f t="shared" ca="1" si="0"/>
        <v>#NUM!</v>
      </c>
      <c r="C79" s="123" t="e">
        <f t="shared" ca="1" si="1"/>
        <v>#NUM!</v>
      </c>
      <c r="D79" s="124" t="e">
        <f t="shared" ca="1" si="2"/>
        <v>#NUM!</v>
      </c>
      <c r="E79" s="124" t="e">
        <f t="shared" ca="1" si="3"/>
        <v>#NUM!</v>
      </c>
      <c r="F79" s="124" t="e">
        <f t="shared" ca="1" si="4"/>
        <v>#NUM!</v>
      </c>
      <c r="G79" s="124" t="e">
        <f t="shared" ca="1" si="5"/>
        <v>#NUM!</v>
      </c>
      <c r="H79" s="124" t="e">
        <f t="shared" ca="1" si="6"/>
        <v>#NUM!</v>
      </c>
      <c r="I79" s="192">
        <f t="shared" si="7"/>
        <v>4.166666666666667</v>
      </c>
      <c r="J79" s="125">
        <f t="shared" si="13"/>
        <v>0</v>
      </c>
      <c r="K79" s="125">
        <f t="shared" si="8"/>
        <v>0</v>
      </c>
      <c r="L79" s="125">
        <f t="shared" si="9"/>
        <v>0</v>
      </c>
      <c r="M79" s="125" t="e">
        <f t="shared" ca="1" si="10"/>
        <v>#NUM!</v>
      </c>
      <c r="N79" s="125">
        <f t="shared" si="14"/>
        <v>0</v>
      </c>
      <c r="O79" s="125">
        <f t="shared" si="11"/>
        <v>0</v>
      </c>
      <c r="P79" s="125">
        <f t="shared" si="12"/>
        <v>0</v>
      </c>
      <c r="Q79" s="139"/>
      <c r="R79" s="139"/>
      <c r="S79" s="135"/>
      <c r="T79" s="135"/>
      <c r="U79" s="135"/>
      <c r="V79" s="135"/>
      <c r="W79" s="135"/>
      <c r="X79" s="135"/>
      <c r="Y79" s="135"/>
      <c r="Z79" s="135"/>
    </row>
    <row r="80" spans="1:26" ht="23.25" customHeight="1">
      <c r="A80" s="122">
        <v>51</v>
      </c>
      <c r="B80" s="123" t="e">
        <f t="shared" ca="1" si="0"/>
        <v>#NUM!</v>
      </c>
      <c r="C80" s="123" t="e">
        <f t="shared" ca="1" si="1"/>
        <v>#NUM!</v>
      </c>
      <c r="D80" s="124" t="e">
        <f t="shared" ca="1" si="2"/>
        <v>#NUM!</v>
      </c>
      <c r="E80" s="124" t="e">
        <f t="shared" ca="1" si="3"/>
        <v>#NUM!</v>
      </c>
      <c r="F80" s="124" t="e">
        <f t="shared" ca="1" si="4"/>
        <v>#NUM!</v>
      </c>
      <c r="G80" s="124" t="e">
        <f t="shared" ca="1" si="5"/>
        <v>#NUM!</v>
      </c>
      <c r="H80" s="124" t="e">
        <f t="shared" ca="1" si="6"/>
        <v>#NUM!</v>
      </c>
      <c r="I80" s="192">
        <f t="shared" si="7"/>
        <v>4.25</v>
      </c>
      <c r="J80" s="125">
        <f t="shared" si="13"/>
        <v>0</v>
      </c>
      <c r="K80" s="125">
        <f t="shared" si="8"/>
        <v>0</v>
      </c>
      <c r="L80" s="125">
        <f t="shared" si="9"/>
        <v>0</v>
      </c>
      <c r="M80" s="125" t="e">
        <f t="shared" ca="1" si="10"/>
        <v>#NUM!</v>
      </c>
      <c r="N80" s="125">
        <f t="shared" si="14"/>
        <v>0</v>
      </c>
      <c r="O80" s="125">
        <f t="shared" si="11"/>
        <v>0</v>
      </c>
      <c r="P80" s="125">
        <f t="shared" si="12"/>
        <v>0</v>
      </c>
      <c r="Q80" s="139"/>
      <c r="R80" s="139"/>
      <c r="S80" s="135"/>
      <c r="T80" s="135"/>
      <c r="U80" s="135"/>
      <c r="V80" s="135"/>
      <c r="W80" s="135"/>
      <c r="X80" s="135"/>
      <c r="Y80" s="135"/>
      <c r="Z80" s="135"/>
    </row>
    <row r="81" spans="1:26" ht="23.25" customHeight="1">
      <c r="A81" s="122">
        <v>52</v>
      </c>
      <c r="B81" s="123" t="e">
        <f t="shared" ca="1" si="0"/>
        <v>#NUM!</v>
      </c>
      <c r="C81" s="123" t="e">
        <f t="shared" ca="1" si="1"/>
        <v>#NUM!</v>
      </c>
      <c r="D81" s="124" t="e">
        <f t="shared" ca="1" si="2"/>
        <v>#NUM!</v>
      </c>
      <c r="E81" s="124" t="e">
        <f t="shared" ca="1" si="3"/>
        <v>#NUM!</v>
      </c>
      <c r="F81" s="124" t="e">
        <f t="shared" ca="1" si="4"/>
        <v>#NUM!</v>
      </c>
      <c r="G81" s="124" t="e">
        <f t="shared" ca="1" si="5"/>
        <v>#NUM!</v>
      </c>
      <c r="H81" s="124" t="e">
        <f t="shared" ca="1" si="6"/>
        <v>#NUM!</v>
      </c>
      <c r="I81" s="192">
        <f t="shared" si="7"/>
        <v>4.333333333333333</v>
      </c>
      <c r="J81" s="125">
        <f t="shared" si="13"/>
        <v>0</v>
      </c>
      <c r="K81" s="125">
        <f t="shared" si="8"/>
        <v>0</v>
      </c>
      <c r="L81" s="125">
        <f t="shared" si="9"/>
        <v>0</v>
      </c>
      <c r="M81" s="125" t="e">
        <f t="shared" ca="1" si="10"/>
        <v>#NUM!</v>
      </c>
      <c r="N81" s="125">
        <f t="shared" si="14"/>
        <v>0</v>
      </c>
      <c r="O81" s="125">
        <f t="shared" si="11"/>
        <v>0</v>
      </c>
      <c r="P81" s="125">
        <f t="shared" si="12"/>
        <v>0</v>
      </c>
      <c r="Q81" s="139"/>
      <c r="R81" s="139"/>
      <c r="S81" s="135"/>
      <c r="T81" s="135"/>
      <c r="U81" s="135"/>
      <c r="V81" s="135"/>
      <c r="W81" s="135"/>
      <c r="X81" s="135"/>
      <c r="Y81" s="135"/>
      <c r="Z81" s="135"/>
    </row>
    <row r="82" spans="1:26" ht="23.25" customHeight="1">
      <c r="A82" s="122">
        <v>53</v>
      </c>
      <c r="B82" s="123" t="e">
        <f t="shared" ca="1" si="0"/>
        <v>#NUM!</v>
      </c>
      <c r="C82" s="123" t="e">
        <f t="shared" ca="1" si="1"/>
        <v>#NUM!</v>
      </c>
      <c r="D82" s="124" t="e">
        <f t="shared" ca="1" si="2"/>
        <v>#NUM!</v>
      </c>
      <c r="E82" s="124" t="e">
        <f t="shared" ca="1" si="3"/>
        <v>#NUM!</v>
      </c>
      <c r="F82" s="124" t="e">
        <f t="shared" ca="1" si="4"/>
        <v>#NUM!</v>
      </c>
      <c r="G82" s="124" t="e">
        <f t="shared" ca="1" si="5"/>
        <v>#NUM!</v>
      </c>
      <c r="H82" s="124" t="e">
        <f t="shared" ca="1" si="6"/>
        <v>#NUM!</v>
      </c>
      <c r="I82" s="192">
        <f t="shared" si="7"/>
        <v>4.416666666666667</v>
      </c>
      <c r="J82" s="125">
        <f t="shared" si="13"/>
        <v>0</v>
      </c>
      <c r="K82" s="125">
        <f t="shared" si="8"/>
        <v>0</v>
      </c>
      <c r="L82" s="125">
        <f t="shared" si="9"/>
        <v>0</v>
      </c>
      <c r="M82" s="125" t="e">
        <f t="shared" ca="1" si="10"/>
        <v>#NUM!</v>
      </c>
      <c r="N82" s="125">
        <f t="shared" si="14"/>
        <v>0</v>
      </c>
      <c r="O82" s="125">
        <f t="shared" si="11"/>
        <v>0</v>
      </c>
      <c r="P82" s="125">
        <f t="shared" si="12"/>
        <v>0</v>
      </c>
      <c r="Q82" s="139"/>
      <c r="R82" s="139"/>
      <c r="S82" s="135"/>
      <c r="T82" s="135"/>
      <c r="U82" s="135"/>
      <c r="V82" s="135"/>
      <c r="W82" s="135"/>
      <c r="X82" s="135"/>
      <c r="Y82" s="135"/>
      <c r="Z82" s="135"/>
    </row>
    <row r="83" spans="1:26" ht="23.25" customHeight="1">
      <c r="A83" s="122">
        <v>54</v>
      </c>
      <c r="B83" s="123" t="e">
        <f t="shared" ca="1" si="0"/>
        <v>#NUM!</v>
      </c>
      <c r="C83" s="123" t="e">
        <f t="shared" ca="1" si="1"/>
        <v>#NUM!</v>
      </c>
      <c r="D83" s="124" t="e">
        <f t="shared" ca="1" si="2"/>
        <v>#NUM!</v>
      </c>
      <c r="E83" s="124" t="e">
        <f t="shared" ca="1" si="3"/>
        <v>#NUM!</v>
      </c>
      <c r="F83" s="124" t="e">
        <f t="shared" ca="1" si="4"/>
        <v>#NUM!</v>
      </c>
      <c r="G83" s="124" t="e">
        <f t="shared" ca="1" si="5"/>
        <v>#NUM!</v>
      </c>
      <c r="H83" s="124" t="e">
        <f t="shared" ca="1" si="6"/>
        <v>#NUM!</v>
      </c>
      <c r="I83" s="192">
        <f t="shared" si="7"/>
        <v>4.5</v>
      </c>
      <c r="J83" s="125">
        <f t="shared" si="13"/>
        <v>0</v>
      </c>
      <c r="K83" s="125">
        <f t="shared" si="8"/>
        <v>0</v>
      </c>
      <c r="L83" s="125">
        <f t="shared" si="9"/>
        <v>0</v>
      </c>
      <c r="M83" s="125" t="e">
        <f t="shared" ca="1" si="10"/>
        <v>#NUM!</v>
      </c>
      <c r="N83" s="125">
        <f t="shared" si="14"/>
        <v>0</v>
      </c>
      <c r="O83" s="125">
        <f t="shared" si="11"/>
        <v>0</v>
      </c>
      <c r="P83" s="125">
        <f t="shared" si="12"/>
        <v>0</v>
      </c>
      <c r="Q83" s="139"/>
      <c r="R83" s="139"/>
      <c r="S83" s="135"/>
      <c r="T83" s="135"/>
      <c r="U83" s="135"/>
      <c r="V83" s="135"/>
      <c r="W83" s="135"/>
      <c r="X83" s="135"/>
      <c r="Y83" s="135"/>
      <c r="Z83" s="135"/>
    </row>
    <row r="84" spans="1:26" ht="23.25" customHeight="1">
      <c r="A84" s="122">
        <v>55</v>
      </c>
      <c r="B84" s="123" t="e">
        <f t="shared" ca="1" si="0"/>
        <v>#NUM!</v>
      </c>
      <c r="C84" s="123" t="e">
        <f t="shared" ca="1" si="1"/>
        <v>#NUM!</v>
      </c>
      <c r="D84" s="124" t="e">
        <f t="shared" ca="1" si="2"/>
        <v>#NUM!</v>
      </c>
      <c r="E84" s="124" t="e">
        <f t="shared" ca="1" si="3"/>
        <v>#NUM!</v>
      </c>
      <c r="F84" s="124" t="e">
        <f t="shared" ca="1" si="4"/>
        <v>#NUM!</v>
      </c>
      <c r="G84" s="124" t="e">
        <f t="shared" ca="1" si="5"/>
        <v>#NUM!</v>
      </c>
      <c r="H84" s="124" t="e">
        <f t="shared" ca="1" si="6"/>
        <v>#NUM!</v>
      </c>
      <c r="I84" s="192">
        <f t="shared" si="7"/>
        <v>4.583333333333333</v>
      </c>
      <c r="J84" s="125">
        <f t="shared" si="13"/>
        <v>0</v>
      </c>
      <c r="K84" s="125">
        <f t="shared" si="8"/>
        <v>0</v>
      </c>
      <c r="L84" s="125">
        <f t="shared" si="9"/>
        <v>0</v>
      </c>
      <c r="M84" s="125" t="e">
        <f t="shared" ca="1" si="10"/>
        <v>#NUM!</v>
      </c>
      <c r="N84" s="125">
        <f t="shared" si="14"/>
        <v>0</v>
      </c>
      <c r="O84" s="125">
        <f t="shared" si="11"/>
        <v>0</v>
      </c>
      <c r="P84" s="125">
        <f t="shared" si="12"/>
        <v>0</v>
      </c>
      <c r="Q84" s="139"/>
      <c r="R84" s="139"/>
      <c r="S84" s="135"/>
      <c r="T84" s="135"/>
      <c r="U84" s="135"/>
      <c r="V84" s="135"/>
      <c r="W84" s="135"/>
      <c r="X84" s="135"/>
      <c r="Y84" s="135"/>
      <c r="Z84" s="135"/>
    </row>
    <row r="85" spans="1:26" ht="23.25" customHeight="1">
      <c r="A85" s="122">
        <v>56</v>
      </c>
      <c r="B85" s="123" t="e">
        <f t="shared" ca="1" si="0"/>
        <v>#NUM!</v>
      </c>
      <c r="C85" s="123" t="e">
        <f t="shared" ca="1" si="1"/>
        <v>#NUM!</v>
      </c>
      <c r="D85" s="124" t="e">
        <f t="shared" ca="1" si="2"/>
        <v>#NUM!</v>
      </c>
      <c r="E85" s="124" t="e">
        <f t="shared" ca="1" si="3"/>
        <v>#NUM!</v>
      </c>
      <c r="F85" s="124" t="e">
        <f t="shared" ca="1" si="4"/>
        <v>#NUM!</v>
      </c>
      <c r="G85" s="124" t="e">
        <f t="shared" ca="1" si="5"/>
        <v>#NUM!</v>
      </c>
      <c r="H85" s="124" t="e">
        <f t="shared" ca="1" si="6"/>
        <v>#NUM!</v>
      </c>
      <c r="I85" s="192">
        <f t="shared" si="7"/>
        <v>4.666666666666667</v>
      </c>
      <c r="J85" s="125">
        <f t="shared" si="13"/>
        <v>0</v>
      </c>
      <c r="K85" s="125">
        <f t="shared" si="8"/>
        <v>0</v>
      </c>
      <c r="L85" s="125">
        <f t="shared" si="9"/>
        <v>0</v>
      </c>
      <c r="M85" s="125" t="e">
        <f t="shared" ca="1" si="10"/>
        <v>#NUM!</v>
      </c>
      <c r="N85" s="125">
        <f t="shared" si="14"/>
        <v>0</v>
      </c>
      <c r="O85" s="125">
        <f t="shared" si="11"/>
        <v>0</v>
      </c>
      <c r="P85" s="125">
        <f t="shared" si="12"/>
        <v>0</v>
      </c>
      <c r="Q85" s="139"/>
      <c r="R85" s="139"/>
      <c r="S85" s="135"/>
      <c r="T85" s="135"/>
      <c r="U85" s="135"/>
      <c r="V85" s="135"/>
      <c r="W85" s="135"/>
      <c r="X85" s="135"/>
      <c r="Y85" s="135"/>
      <c r="Z85" s="135"/>
    </row>
    <row r="86" spans="1:26" ht="23.25" customHeight="1">
      <c r="A86" s="122">
        <v>57</v>
      </c>
      <c r="B86" s="123" t="e">
        <f t="shared" ca="1" si="0"/>
        <v>#NUM!</v>
      </c>
      <c r="C86" s="123" t="e">
        <f t="shared" ca="1" si="1"/>
        <v>#NUM!</v>
      </c>
      <c r="D86" s="124" t="e">
        <f t="shared" ca="1" si="2"/>
        <v>#NUM!</v>
      </c>
      <c r="E86" s="124" t="e">
        <f t="shared" ca="1" si="3"/>
        <v>#NUM!</v>
      </c>
      <c r="F86" s="124" t="e">
        <f t="shared" ca="1" si="4"/>
        <v>#NUM!</v>
      </c>
      <c r="G86" s="124" t="e">
        <f t="shared" ca="1" si="5"/>
        <v>#NUM!</v>
      </c>
      <c r="H86" s="124" t="e">
        <f t="shared" ca="1" si="6"/>
        <v>#NUM!</v>
      </c>
      <c r="I86" s="192">
        <f t="shared" si="7"/>
        <v>4.75</v>
      </c>
      <c r="J86" s="125">
        <f t="shared" si="13"/>
        <v>0</v>
      </c>
      <c r="K86" s="125">
        <f t="shared" si="8"/>
        <v>0</v>
      </c>
      <c r="L86" s="125">
        <f t="shared" si="9"/>
        <v>0</v>
      </c>
      <c r="M86" s="125" t="e">
        <f t="shared" ca="1" si="10"/>
        <v>#NUM!</v>
      </c>
      <c r="N86" s="125">
        <f t="shared" si="14"/>
        <v>0</v>
      </c>
      <c r="O86" s="125">
        <f t="shared" si="11"/>
        <v>0</v>
      </c>
      <c r="P86" s="125">
        <f t="shared" si="12"/>
        <v>0</v>
      </c>
      <c r="Q86" s="139"/>
      <c r="R86" s="139"/>
      <c r="S86" s="135"/>
      <c r="T86" s="135"/>
      <c r="U86" s="135"/>
      <c r="V86" s="135"/>
      <c r="W86" s="135"/>
      <c r="X86" s="135"/>
      <c r="Y86" s="135"/>
      <c r="Z86" s="135"/>
    </row>
    <row r="87" spans="1:26" ht="23.25" customHeight="1">
      <c r="A87" s="122">
        <v>58</v>
      </c>
      <c r="B87" s="123" t="e">
        <f t="shared" ca="1" si="0"/>
        <v>#NUM!</v>
      </c>
      <c r="C87" s="123" t="e">
        <f t="shared" ca="1" si="1"/>
        <v>#NUM!</v>
      </c>
      <c r="D87" s="124" t="e">
        <f t="shared" ca="1" si="2"/>
        <v>#NUM!</v>
      </c>
      <c r="E87" s="124" t="e">
        <f t="shared" ca="1" si="3"/>
        <v>#NUM!</v>
      </c>
      <c r="F87" s="124" t="e">
        <f t="shared" ca="1" si="4"/>
        <v>#NUM!</v>
      </c>
      <c r="G87" s="124" t="e">
        <f t="shared" ca="1" si="5"/>
        <v>#NUM!</v>
      </c>
      <c r="H87" s="124" t="e">
        <f t="shared" ca="1" si="6"/>
        <v>#NUM!</v>
      </c>
      <c r="I87" s="192">
        <f t="shared" si="7"/>
        <v>4.833333333333333</v>
      </c>
      <c r="J87" s="125">
        <f t="shared" si="13"/>
        <v>0</v>
      </c>
      <c r="K87" s="125">
        <f t="shared" si="8"/>
        <v>0</v>
      </c>
      <c r="L87" s="125">
        <f t="shared" si="9"/>
        <v>0</v>
      </c>
      <c r="M87" s="125" t="e">
        <f t="shared" ca="1" si="10"/>
        <v>#NUM!</v>
      </c>
      <c r="N87" s="125">
        <f t="shared" si="14"/>
        <v>0</v>
      </c>
      <c r="O87" s="125">
        <f t="shared" si="11"/>
        <v>0</v>
      </c>
      <c r="P87" s="125">
        <f t="shared" si="12"/>
        <v>0</v>
      </c>
      <c r="Q87" s="139"/>
      <c r="R87" s="139"/>
      <c r="S87" s="135"/>
      <c r="T87" s="135"/>
      <c r="U87" s="135"/>
      <c r="V87" s="135"/>
      <c r="W87" s="135"/>
      <c r="X87" s="135"/>
      <c r="Y87" s="135"/>
      <c r="Z87" s="135"/>
    </row>
    <row r="88" spans="1:26" ht="23.25" customHeight="1">
      <c r="A88" s="122">
        <v>59</v>
      </c>
      <c r="B88" s="123" t="e">
        <f t="shared" ca="1" si="0"/>
        <v>#NUM!</v>
      </c>
      <c r="C88" s="123" t="e">
        <f t="shared" ca="1" si="1"/>
        <v>#NUM!</v>
      </c>
      <c r="D88" s="124" t="e">
        <f t="shared" ca="1" si="2"/>
        <v>#NUM!</v>
      </c>
      <c r="E88" s="124" t="e">
        <f t="shared" ca="1" si="3"/>
        <v>#NUM!</v>
      </c>
      <c r="F88" s="124" t="e">
        <f t="shared" ca="1" si="4"/>
        <v>#NUM!</v>
      </c>
      <c r="G88" s="124" t="e">
        <f t="shared" ca="1" si="5"/>
        <v>#NUM!</v>
      </c>
      <c r="H88" s="124" t="e">
        <f t="shared" ca="1" si="6"/>
        <v>#NUM!</v>
      </c>
      <c r="I88" s="192">
        <f t="shared" si="7"/>
        <v>4.916666666666667</v>
      </c>
      <c r="J88" s="125">
        <f t="shared" si="13"/>
        <v>0</v>
      </c>
      <c r="K88" s="125">
        <f t="shared" si="8"/>
        <v>0</v>
      </c>
      <c r="L88" s="125">
        <f t="shared" si="9"/>
        <v>0</v>
      </c>
      <c r="M88" s="125" t="e">
        <f t="shared" ca="1" si="10"/>
        <v>#NUM!</v>
      </c>
      <c r="N88" s="125">
        <f t="shared" si="14"/>
        <v>0</v>
      </c>
      <c r="O88" s="125">
        <f t="shared" si="11"/>
        <v>0</v>
      </c>
      <c r="P88" s="125">
        <f t="shared" si="12"/>
        <v>0</v>
      </c>
      <c r="Q88" s="139"/>
      <c r="R88" s="139"/>
      <c r="S88" s="135"/>
      <c r="T88" s="135"/>
      <c r="U88" s="135"/>
      <c r="V88" s="135"/>
      <c r="W88" s="135"/>
      <c r="X88" s="135"/>
      <c r="Y88" s="135"/>
      <c r="Z88" s="135"/>
    </row>
    <row r="89" spans="1:26" ht="23.25" customHeight="1">
      <c r="A89" s="122">
        <v>60</v>
      </c>
      <c r="B89" s="123" t="e">
        <f t="shared" ca="1" si="0"/>
        <v>#NUM!</v>
      </c>
      <c r="C89" s="123" t="e">
        <f t="shared" ca="1" si="1"/>
        <v>#NUM!</v>
      </c>
      <c r="D89" s="124" t="e">
        <f t="shared" ca="1" si="2"/>
        <v>#NUM!</v>
      </c>
      <c r="E89" s="124" t="e">
        <f t="shared" ca="1" si="3"/>
        <v>#NUM!</v>
      </c>
      <c r="F89" s="124" t="e">
        <f t="shared" ca="1" si="4"/>
        <v>#NUM!</v>
      </c>
      <c r="G89" s="124" t="e">
        <f t="shared" ca="1" si="5"/>
        <v>#NUM!</v>
      </c>
      <c r="H89" s="124" t="e">
        <f t="shared" ca="1" si="6"/>
        <v>#NUM!</v>
      </c>
      <c r="I89" s="192">
        <f t="shared" si="7"/>
        <v>5</v>
      </c>
      <c r="J89" s="125">
        <f t="shared" si="13"/>
        <v>0</v>
      </c>
      <c r="K89" s="125">
        <f t="shared" si="8"/>
        <v>0</v>
      </c>
      <c r="L89" s="125">
        <f t="shared" si="9"/>
        <v>0</v>
      </c>
      <c r="M89" s="125" t="e">
        <f t="shared" ca="1" si="10"/>
        <v>#NUM!</v>
      </c>
      <c r="N89" s="125">
        <f t="shared" si="14"/>
        <v>0</v>
      </c>
      <c r="O89" s="125">
        <f t="shared" si="11"/>
        <v>0</v>
      </c>
      <c r="P89" s="125">
        <f t="shared" si="12"/>
        <v>0</v>
      </c>
      <c r="Q89" s="139"/>
      <c r="R89" s="139"/>
      <c r="S89" s="135"/>
      <c r="T89" s="135"/>
      <c r="U89" s="135"/>
      <c r="V89" s="135"/>
      <c r="W89" s="135"/>
      <c r="X89" s="135"/>
      <c r="Y89" s="135"/>
      <c r="Z89" s="135"/>
    </row>
    <row r="90" spans="1:26" ht="23.25" customHeight="1">
      <c r="A90" s="122">
        <v>61</v>
      </c>
      <c r="B90" s="123" t="e">
        <f t="shared" ca="1" si="0"/>
        <v>#NUM!</v>
      </c>
      <c r="C90" s="123" t="e">
        <f t="shared" ca="1" si="1"/>
        <v>#NUM!</v>
      </c>
      <c r="D90" s="124" t="e">
        <f t="shared" ca="1" si="2"/>
        <v>#NUM!</v>
      </c>
      <c r="E90" s="124" t="e">
        <f t="shared" ca="1" si="3"/>
        <v>#NUM!</v>
      </c>
      <c r="F90" s="124" t="e">
        <f t="shared" ca="1" si="4"/>
        <v>#NUM!</v>
      </c>
      <c r="G90" s="124" t="e">
        <f t="shared" ca="1" si="5"/>
        <v>#NUM!</v>
      </c>
      <c r="H90" s="124" t="e">
        <f t="shared" ca="1" si="6"/>
        <v>#NUM!</v>
      </c>
      <c r="I90" s="192">
        <f t="shared" si="7"/>
        <v>5.083333333333333</v>
      </c>
      <c r="J90" s="125">
        <f t="shared" si="13"/>
        <v>0</v>
      </c>
      <c r="K90" s="125">
        <f t="shared" si="8"/>
        <v>0</v>
      </c>
      <c r="L90" s="125">
        <f t="shared" si="9"/>
        <v>0</v>
      </c>
      <c r="M90" s="125" t="e">
        <f t="shared" ca="1" si="10"/>
        <v>#NUM!</v>
      </c>
      <c r="N90" s="125">
        <f t="shared" si="14"/>
        <v>0</v>
      </c>
      <c r="O90" s="125">
        <f t="shared" si="11"/>
        <v>0</v>
      </c>
      <c r="P90" s="125">
        <f t="shared" si="12"/>
        <v>0</v>
      </c>
      <c r="Q90" s="139"/>
      <c r="R90" s="139"/>
      <c r="S90" s="135"/>
      <c r="T90" s="135"/>
      <c r="U90" s="135"/>
      <c r="V90" s="135"/>
      <c r="W90" s="135"/>
      <c r="X90" s="135"/>
      <c r="Y90" s="135"/>
      <c r="Z90" s="135"/>
    </row>
    <row r="91" spans="1:26" ht="23.25" customHeight="1">
      <c r="A91" s="122">
        <v>62</v>
      </c>
      <c r="B91" s="123" t="e">
        <f t="shared" ca="1" si="0"/>
        <v>#NUM!</v>
      </c>
      <c r="C91" s="123" t="e">
        <f t="shared" ca="1" si="1"/>
        <v>#NUM!</v>
      </c>
      <c r="D91" s="124" t="e">
        <f t="shared" ca="1" si="2"/>
        <v>#NUM!</v>
      </c>
      <c r="E91" s="124" t="e">
        <f t="shared" ca="1" si="3"/>
        <v>#NUM!</v>
      </c>
      <c r="F91" s="124" t="e">
        <f t="shared" ca="1" si="4"/>
        <v>#NUM!</v>
      </c>
      <c r="G91" s="124" t="e">
        <f t="shared" ca="1" si="5"/>
        <v>#NUM!</v>
      </c>
      <c r="H91" s="124" t="e">
        <f t="shared" ca="1" si="6"/>
        <v>#NUM!</v>
      </c>
      <c r="I91" s="192">
        <f t="shared" si="7"/>
        <v>5.166666666666667</v>
      </c>
      <c r="J91" s="125">
        <f t="shared" si="13"/>
        <v>0</v>
      </c>
      <c r="K91" s="125">
        <f t="shared" si="8"/>
        <v>0</v>
      </c>
      <c r="L91" s="125">
        <f t="shared" si="9"/>
        <v>0</v>
      </c>
      <c r="M91" s="125" t="e">
        <f t="shared" ca="1" si="10"/>
        <v>#NUM!</v>
      </c>
      <c r="N91" s="125">
        <f t="shared" si="14"/>
        <v>0</v>
      </c>
      <c r="O91" s="125">
        <f t="shared" si="11"/>
        <v>0</v>
      </c>
      <c r="P91" s="125">
        <f t="shared" si="12"/>
        <v>0</v>
      </c>
      <c r="Q91" s="139"/>
      <c r="R91" s="139"/>
      <c r="S91" s="135"/>
      <c r="T91" s="135"/>
      <c r="U91" s="135"/>
      <c r="V91" s="135"/>
      <c r="W91" s="135"/>
      <c r="X91" s="135"/>
      <c r="Y91" s="135"/>
      <c r="Z91" s="135"/>
    </row>
    <row r="92" spans="1:26" ht="23.25" customHeight="1">
      <c r="A92" s="122">
        <v>63</v>
      </c>
      <c r="B92" s="123" t="e">
        <f t="shared" ca="1" si="0"/>
        <v>#NUM!</v>
      </c>
      <c r="C92" s="123" t="e">
        <f t="shared" ca="1" si="1"/>
        <v>#NUM!</v>
      </c>
      <c r="D92" s="124" t="e">
        <f t="shared" ca="1" si="2"/>
        <v>#NUM!</v>
      </c>
      <c r="E92" s="124" t="e">
        <f t="shared" ca="1" si="3"/>
        <v>#NUM!</v>
      </c>
      <c r="F92" s="124" t="e">
        <f t="shared" ca="1" si="4"/>
        <v>#NUM!</v>
      </c>
      <c r="G92" s="124" t="e">
        <f t="shared" ca="1" si="5"/>
        <v>#NUM!</v>
      </c>
      <c r="H92" s="124" t="e">
        <f t="shared" ca="1" si="6"/>
        <v>#NUM!</v>
      </c>
      <c r="I92" s="192">
        <f t="shared" si="7"/>
        <v>5.25</v>
      </c>
      <c r="J92" s="125">
        <f t="shared" si="13"/>
        <v>0</v>
      </c>
      <c r="K92" s="125">
        <f t="shared" si="8"/>
        <v>0</v>
      </c>
      <c r="L92" s="125">
        <f t="shared" si="9"/>
        <v>0</v>
      </c>
      <c r="M92" s="125" t="e">
        <f t="shared" ca="1" si="10"/>
        <v>#NUM!</v>
      </c>
      <c r="N92" s="125">
        <f t="shared" si="14"/>
        <v>0</v>
      </c>
      <c r="O92" s="125">
        <f t="shared" si="11"/>
        <v>0</v>
      </c>
      <c r="P92" s="125">
        <f t="shared" si="12"/>
        <v>0</v>
      </c>
      <c r="Q92" s="139"/>
      <c r="R92" s="139"/>
      <c r="S92" s="135"/>
      <c r="T92" s="135"/>
      <c r="U92" s="135"/>
      <c r="V92" s="135"/>
      <c r="W92" s="135"/>
      <c r="X92" s="135"/>
      <c r="Y92" s="135"/>
      <c r="Z92" s="135"/>
    </row>
    <row r="93" spans="1:26" ht="23.25" customHeight="1">
      <c r="A93" s="122">
        <v>64</v>
      </c>
      <c r="B93" s="123" t="e">
        <f t="shared" ca="1" si="0"/>
        <v>#NUM!</v>
      </c>
      <c r="C93" s="123" t="e">
        <f t="shared" ca="1" si="1"/>
        <v>#NUM!</v>
      </c>
      <c r="D93" s="124" t="e">
        <f t="shared" ca="1" si="2"/>
        <v>#NUM!</v>
      </c>
      <c r="E93" s="124" t="e">
        <f t="shared" ca="1" si="3"/>
        <v>#NUM!</v>
      </c>
      <c r="F93" s="124" t="e">
        <f t="shared" ca="1" si="4"/>
        <v>#NUM!</v>
      </c>
      <c r="G93" s="124" t="e">
        <f t="shared" ca="1" si="5"/>
        <v>#NUM!</v>
      </c>
      <c r="H93" s="124" t="e">
        <f t="shared" ca="1" si="6"/>
        <v>#NUM!</v>
      </c>
      <c r="I93" s="192">
        <f t="shared" si="7"/>
        <v>5.333333333333333</v>
      </c>
      <c r="J93" s="125">
        <f t="shared" si="13"/>
        <v>0</v>
      </c>
      <c r="K93" s="125">
        <f t="shared" si="8"/>
        <v>0</v>
      </c>
      <c r="L93" s="125">
        <f t="shared" si="9"/>
        <v>0</v>
      </c>
      <c r="M93" s="125" t="e">
        <f t="shared" ca="1" si="10"/>
        <v>#NUM!</v>
      </c>
      <c r="N93" s="125">
        <f t="shared" si="14"/>
        <v>0</v>
      </c>
      <c r="O93" s="125">
        <f t="shared" si="11"/>
        <v>0</v>
      </c>
      <c r="P93" s="125">
        <f t="shared" si="12"/>
        <v>0</v>
      </c>
      <c r="Q93" s="139"/>
      <c r="R93" s="139"/>
      <c r="S93" s="135"/>
      <c r="T93" s="135"/>
      <c r="U93" s="135"/>
      <c r="V93" s="135"/>
      <c r="W93" s="135"/>
      <c r="X93" s="135"/>
      <c r="Y93" s="135"/>
      <c r="Z93" s="135"/>
    </row>
    <row r="94" spans="1:26" ht="23.25" customHeight="1">
      <c r="A94" s="122">
        <v>65</v>
      </c>
      <c r="B94" s="123" t="e">
        <f t="shared" ca="1" si="0"/>
        <v>#NUM!</v>
      </c>
      <c r="C94" s="123" t="e">
        <f t="shared" ca="1" si="1"/>
        <v>#NUM!</v>
      </c>
      <c r="D94" s="124" t="e">
        <f t="shared" ca="1" si="2"/>
        <v>#NUM!</v>
      </c>
      <c r="E94" s="124" t="e">
        <f t="shared" ca="1" si="3"/>
        <v>#NUM!</v>
      </c>
      <c r="F94" s="124" t="e">
        <f t="shared" ca="1" si="4"/>
        <v>#NUM!</v>
      </c>
      <c r="G94" s="124" t="e">
        <f t="shared" ca="1" si="5"/>
        <v>#NUM!</v>
      </c>
      <c r="H94" s="124" t="e">
        <f t="shared" ca="1" si="6"/>
        <v>#NUM!</v>
      </c>
      <c r="I94" s="192">
        <f t="shared" si="7"/>
        <v>5.416666666666667</v>
      </c>
      <c r="J94" s="125">
        <f t="shared" si="13"/>
        <v>0</v>
      </c>
      <c r="K94" s="125">
        <f t="shared" si="8"/>
        <v>0</v>
      </c>
      <c r="L94" s="125">
        <f t="shared" si="9"/>
        <v>0</v>
      </c>
      <c r="M94" s="125" t="e">
        <f t="shared" ca="1" si="10"/>
        <v>#NUM!</v>
      </c>
      <c r="N94" s="125">
        <f t="shared" si="14"/>
        <v>0</v>
      </c>
      <c r="O94" s="125">
        <f t="shared" si="11"/>
        <v>0</v>
      </c>
      <c r="P94" s="125">
        <f t="shared" si="12"/>
        <v>0</v>
      </c>
      <c r="Q94" s="139"/>
      <c r="R94" s="139"/>
      <c r="S94" s="135"/>
      <c r="T94" s="135"/>
      <c r="U94" s="135"/>
      <c r="V94" s="135"/>
      <c r="W94" s="135"/>
      <c r="X94" s="135"/>
      <c r="Y94" s="135"/>
      <c r="Z94" s="135"/>
    </row>
    <row r="95" spans="1:26" ht="23.25" customHeight="1">
      <c r="A95" s="122">
        <v>66</v>
      </c>
      <c r="B95" s="123" t="e">
        <f t="shared" ca="1" si="0"/>
        <v>#NUM!</v>
      </c>
      <c r="C95" s="123" t="e">
        <f t="shared" ca="1" si="1"/>
        <v>#NUM!</v>
      </c>
      <c r="D95" s="124" t="e">
        <f t="shared" ca="1" si="2"/>
        <v>#NUM!</v>
      </c>
      <c r="E95" s="124" t="e">
        <f t="shared" ca="1" si="3"/>
        <v>#NUM!</v>
      </c>
      <c r="F95" s="124" t="e">
        <f t="shared" ca="1" si="4"/>
        <v>#NUM!</v>
      </c>
      <c r="G95" s="124" t="e">
        <f t="shared" ca="1" si="5"/>
        <v>#NUM!</v>
      </c>
      <c r="H95" s="124" t="e">
        <f t="shared" ca="1" si="6"/>
        <v>#NUM!</v>
      </c>
      <c r="I95" s="192">
        <f t="shared" si="7"/>
        <v>5.5</v>
      </c>
      <c r="J95" s="125">
        <f t="shared" si="13"/>
        <v>0</v>
      </c>
      <c r="K95" s="125">
        <f t="shared" si="8"/>
        <v>0</v>
      </c>
      <c r="L95" s="125">
        <f t="shared" si="9"/>
        <v>0</v>
      </c>
      <c r="M95" s="125" t="e">
        <f t="shared" ca="1" si="10"/>
        <v>#NUM!</v>
      </c>
      <c r="N95" s="125">
        <f t="shared" si="14"/>
        <v>0</v>
      </c>
      <c r="O95" s="125">
        <f t="shared" si="11"/>
        <v>0</v>
      </c>
      <c r="P95" s="125">
        <f t="shared" si="12"/>
        <v>0</v>
      </c>
      <c r="Q95" s="139"/>
      <c r="R95" s="139"/>
      <c r="S95" s="135"/>
      <c r="T95" s="135"/>
      <c r="U95" s="135"/>
      <c r="V95" s="135"/>
      <c r="W95" s="135"/>
      <c r="X95" s="135"/>
      <c r="Y95" s="135"/>
      <c r="Z95" s="135"/>
    </row>
    <row r="96" spans="1:26" ht="23.25" customHeight="1">
      <c r="A96" s="122">
        <v>67</v>
      </c>
      <c r="B96" s="123" t="e">
        <f t="shared" ca="1" si="0"/>
        <v>#NUM!</v>
      </c>
      <c r="C96" s="123" t="e">
        <f t="shared" ca="1" si="1"/>
        <v>#NUM!</v>
      </c>
      <c r="D96" s="124" t="e">
        <f t="shared" ca="1" si="2"/>
        <v>#NUM!</v>
      </c>
      <c r="E96" s="124" t="e">
        <f t="shared" ca="1" si="3"/>
        <v>#NUM!</v>
      </c>
      <c r="F96" s="124" t="e">
        <f t="shared" ca="1" si="4"/>
        <v>#NUM!</v>
      </c>
      <c r="G96" s="124" t="e">
        <f t="shared" ca="1" si="5"/>
        <v>#NUM!</v>
      </c>
      <c r="H96" s="124" t="e">
        <f t="shared" ca="1" si="6"/>
        <v>#NUM!</v>
      </c>
      <c r="I96" s="192">
        <f t="shared" si="7"/>
        <v>5.583333333333333</v>
      </c>
      <c r="J96" s="125">
        <f t="shared" si="13"/>
        <v>0</v>
      </c>
      <c r="K96" s="125">
        <f t="shared" si="8"/>
        <v>0</v>
      </c>
      <c r="L96" s="125">
        <f t="shared" si="9"/>
        <v>0</v>
      </c>
      <c r="M96" s="125" t="e">
        <f t="shared" ca="1" si="10"/>
        <v>#NUM!</v>
      </c>
      <c r="N96" s="125">
        <f t="shared" si="14"/>
        <v>0</v>
      </c>
      <c r="O96" s="125">
        <f t="shared" si="11"/>
        <v>0</v>
      </c>
      <c r="P96" s="125">
        <f t="shared" si="12"/>
        <v>0</v>
      </c>
      <c r="Q96" s="139"/>
      <c r="R96" s="139"/>
      <c r="S96" s="135"/>
      <c r="T96" s="135"/>
      <c r="U96" s="135"/>
      <c r="V96" s="135"/>
      <c r="W96" s="135"/>
      <c r="X96" s="135"/>
      <c r="Y96" s="135"/>
      <c r="Z96" s="135"/>
    </row>
    <row r="97" spans="1:26" ht="23.25" customHeight="1">
      <c r="A97" s="122">
        <v>68</v>
      </c>
      <c r="B97" s="123" t="e">
        <f t="shared" ca="1" si="0"/>
        <v>#NUM!</v>
      </c>
      <c r="C97" s="123" t="e">
        <f t="shared" ca="1" si="1"/>
        <v>#NUM!</v>
      </c>
      <c r="D97" s="124" t="e">
        <f t="shared" ca="1" si="2"/>
        <v>#NUM!</v>
      </c>
      <c r="E97" s="124" t="e">
        <f t="shared" ca="1" si="3"/>
        <v>#NUM!</v>
      </c>
      <c r="F97" s="124" t="e">
        <f t="shared" ca="1" si="4"/>
        <v>#NUM!</v>
      </c>
      <c r="G97" s="124" t="e">
        <f t="shared" ca="1" si="5"/>
        <v>#NUM!</v>
      </c>
      <c r="H97" s="124" t="e">
        <f t="shared" ca="1" si="6"/>
        <v>#NUM!</v>
      </c>
      <c r="I97" s="192">
        <f t="shared" si="7"/>
        <v>5.666666666666667</v>
      </c>
      <c r="J97" s="125">
        <f t="shared" si="13"/>
        <v>0</v>
      </c>
      <c r="K97" s="125">
        <f t="shared" si="8"/>
        <v>0</v>
      </c>
      <c r="L97" s="125">
        <f t="shared" si="9"/>
        <v>0</v>
      </c>
      <c r="M97" s="125" t="e">
        <f t="shared" ca="1" si="10"/>
        <v>#NUM!</v>
      </c>
      <c r="N97" s="125">
        <f t="shared" si="14"/>
        <v>0</v>
      </c>
      <c r="O97" s="125">
        <f t="shared" si="11"/>
        <v>0</v>
      </c>
      <c r="P97" s="125">
        <f t="shared" si="12"/>
        <v>0</v>
      </c>
      <c r="Q97" s="139"/>
      <c r="R97" s="139"/>
      <c r="S97" s="135"/>
      <c r="T97" s="135"/>
      <c r="U97" s="135"/>
      <c r="V97" s="135"/>
      <c r="W97" s="135"/>
      <c r="X97" s="135"/>
      <c r="Y97" s="135"/>
      <c r="Z97" s="135"/>
    </row>
    <row r="98" spans="1:26" ht="23.25" customHeight="1">
      <c r="A98" s="122">
        <v>69</v>
      </c>
      <c r="B98" s="123" t="e">
        <f t="shared" ca="1" si="0"/>
        <v>#NUM!</v>
      </c>
      <c r="C98" s="123" t="e">
        <f t="shared" ca="1" si="1"/>
        <v>#NUM!</v>
      </c>
      <c r="D98" s="124" t="e">
        <f t="shared" ca="1" si="2"/>
        <v>#NUM!</v>
      </c>
      <c r="E98" s="124" t="e">
        <f t="shared" ca="1" si="3"/>
        <v>#NUM!</v>
      </c>
      <c r="F98" s="124" t="e">
        <f t="shared" ca="1" si="4"/>
        <v>#NUM!</v>
      </c>
      <c r="G98" s="124" t="e">
        <f t="shared" ca="1" si="5"/>
        <v>#NUM!</v>
      </c>
      <c r="H98" s="124" t="e">
        <f t="shared" ca="1" si="6"/>
        <v>#NUM!</v>
      </c>
      <c r="I98" s="192">
        <f t="shared" si="7"/>
        <v>5.75</v>
      </c>
      <c r="J98" s="125">
        <f t="shared" si="13"/>
        <v>0</v>
      </c>
      <c r="K98" s="125">
        <f t="shared" si="8"/>
        <v>0</v>
      </c>
      <c r="L98" s="125">
        <f t="shared" si="9"/>
        <v>0</v>
      </c>
      <c r="M98" s="125" t="e">
        <f t="shared" ca="1" si="10"/>
        <v>#NUM!</v>
      </c>
      <c r="N98" s="125">
        <f t="shared" si="14"/>
        <v>0</v>
      </c>
      <c r="O98" s="125">
        <f t="shared" si="11"/>
        <v>0</v>
      </c>
      <c r="P98" s="125">
        <f t="shared" si="12"/>
        <v>0</v>
      </c>
      <c r="Q98" s="139"/>
      <c r="R98" s="139"/>
      <c r="S98" s="135"/>
      <c r="T98" s="135"/>
      <c r="U98" s="135"/>
      <c r="V98" s="135"/>
      <c r="W98" s="135"/>
      <c r="X98" s="135"/>
      <c r="Y98" s="135"/>
      <c r="Z98" s="135"/>
    </row>
    <row r="99" spans="1:26" ht="23.25" customHeight="1">
      <c r="A99" s="122">
        <v>70</v>
      </c>
      <c r="B99" s="123" t="e">
        <f t="shared" ca="1" si="0"/>
        <v>#NUM!</v>
      </c>
      <c r="C99" s="123" t="e">
        <f t="shared" ca="1" si="1"/>
        <v>#NUM!</v>
      </c>
      <c r="D99" s="124" t="e">
        <f t="shared" ca="1" si="2"/>
        <v>#NUM!</v>
      </c>
      <c r="E99" s="124" t="e">
        <f t="shared" ca="1" si="3"/>
        <v>#NUM!</v>
      </c>
      <c r="F99" s="124" t="e">
        <f t="shared" ca="1" si="4"/>
        <v>#NUM!</v>
      </c>
      <c r="G99" s="124" t="e">
        <f t="shared" ca="1" si="5"/>
        <v>#NUM!</v>
      </c>
      <c r="H99" s="124" t="e">
        <f t="shared" ca="1" si="6"/>
        <v>#NUM!</v>
      </c>
      <c r="I99" s="192">
        <f t="shared" si="7"/>
        <v>5.833333333333333</v>
      </c>
      <c r="J99" s="125">
        <f t="shared" si="13"/>
        <v>0</v>
      </c>
      <c r="K99" s="125">
        <f t="shared" si="8"/>
        <v>0</v>
      </c>
      <c r="L99" s="125">
        <f t="shared" si="9"/>
        <v>0</v>
      </c>
      <c r="M99" s="125" t="e">
        <f t="shared" ca="1" si="10"/>
        <v>#NUM!</v>
      </c>
      <c r="N99" s="125">
        <f t="shared" si="14"/>
        <v>0</v>
      </c>
      <c r="O99" s="125">
        <f t="shared" si="11"/>
        <v>0</v>
      </c>
      <c r="P99" s="125">
        <f t="shared" si="12"/>
        <v>0</v>
      </c>
      <c r="Q99" s="139"/>
      <c r="R99" s="139"/>
      <c r="S99" s="135"/>
      <c r="T99" s="135"/>
      <c r="U99" s="135"/>
      <c r="V99" s="135"/>
      <c r="W99" s="135"/>
      <c r="X99" s="135"/>
      <c r="Y99" s="135"/>
      <c r="Z99" s="135"/>
    </row>
    <row r="100" spans="1:26" ht="23.25" customHeight="1">
      <c r="A100" s="122">
        <v>71</v>
      </c>
      <c r="B100" s="123" t="e">
        <f t="shared" ca="1" si="0"/>
        <v>#NUM!</v>
      </c>
      <c r="C100" s="123" t="e">
        <f t="shared" ca="1" si="1"/>
        <v>#NUM!</v>
      </c>
      <c r="D100" s="124" t="e">
        <f t="shared" ca="1" si="2"/>
        <v>#NUM!</v>
      </c>
      <c r="E100" s="124" t="e">
        <f t="shared" ca="1" si="3"/>
        <v>#NUM!</v>
      </c>
      <c r="F100" s="124" t="e">
        <f t="shared" ca="1" si="4"/>
        <v>#NUM!</v>
      </c>
      <c r="G100" s="124" t="e">
        <f t="shared" ca="1" si="5"/>
        <v>#NUM!</v>
      </c>
      <c r="H100" s="124" t="e">
        <f t="shared" ca="1" si="6"/>
        <v>#NUM!</v>
      </c>
      <c r="I100" s="192">
        <f t="shared" si="7"/>
        <v>5.916666666666667</v>
      </c>
      <c r="J100" s="125">
        <f t="shared" si="13"/>
        <v>0</v>
      </c>
      <c r="K100" s="125">
        <f t="shared" si="8"/>
        <v>0</v>
      </c>
      <c r="L100" s="125">
        <f t="shared" si="9"/>
        <v>0</v>
      </c>
      <c r="M100" s="125" t="e">
        <f t="shared" ca="1" si="10"/>
        <v>#NUM!</v>
      </c>
      <c r="N100" s="125">
        <f t="shared" si="14"/>
        <v>0</v>
      </c>
      <c r="O100" s="125">
        <f t="shared" si="11"/>
        <v>0</v>
      </c>
      <c r="P100" s="125">
        <f t="shared" si="12"/>
        <v>0</v>
      </c>
      <c r="Q100" s="139"/>
      <c r="R100" s="139"/>
      <c r="S100" s="135"/>
      <c r="T100" s="135"/>
      <c r="U100" s="135"/>
      <c r="V100" s="135"/>
      <c r="W100" s="135"/>
      <c r="X100" s="135"/>
      <c r="Y100" s="135"/>
      <c r="Z100" s="135"/>
    </row>
    <row r="101" spans="1:26" ht="23.25" customHeight="1">
      <c r="A101" s="122">
        <v>72</v>
      </c>
      <c r="B101" s="123" t="e">
        <f t="shared" ca="1" si="0"/>
        <v>#NUM!</v>
      </c>
      <c r="C101" s="123" t="e">
        <f t="shared" ca="1" si="1"/>
        <v>#NUM!</v>
      </c>
      <c r="D101" s="124" t="e">
        <f t="shared" ca="1" si="2"/>
        <v>#NUM!</v>
      </c>
      <c r="E101" s="124" t="e">
        <f t="shared" ca="1" si="3"/>
        <v>#NUM!</v>
      </c>
      <c r="F101" s="124" t="e">
        <f t="shared" ca="1" si="4"/>
        <v>#NUM!</v>
      </c>
      <c r="G101" s="124" t="e">
        <f t="shared" ca="1" si="5"/>
        <v>#NUM!</v>
      </c>
      <c r="H101" s="124" t="e">
        <f t="shared" ca="1" si="6"/>
        <v>#NUM!</v>
      </c>
      <c r="I101" s="192">
        <f t="shared" si="7"/>
        <v>6</v>
      </c>
      <c r="J101" s="125">
        <f t="shared" si="13"/>
        <v>0</v>
      </c>
      <c r="K101" s="125">
        <f t="shared" si="8"/>
        <v>0</v>
      </c>
      <c r="L101" s="125">
        <f t="shared" si="9"/>
        <v>0</v>
      </c>
      <c r="M101" s="125" t="e">
        <f t="shared" ca="1" si="10"/>
        <v>#NUM!</v>
      </c>
      <c r="N101" s="125">
        <f t="shared" si="14"/>
        <v>0</v>
      </c>
      <c r="O101" s="125">
        <f t="shared" si="11"/>
        <v>0</v>
      </c>
      <c r="P101" s="125">
        <f t="shared" si="12"/>
        <v>0</v>
      </c>
      <c r="Q101" s="139"/>
      <c r="R101" s="139"/>
      <c r="S101" s="135"/>
      <c r="T101" s="135"/>
      <c r="U101" s="135"/>
      <c r="V101" s="135"/>
      <c r="W101" s="135"/>
      <c r="X101" s="135"/>
      <c r="Y101" s="135"/>
      <c r="Z101" s="135"/>
    </row>
    <row r="102" spans="1:26" ht="23.25" customHeight="1">
      <c r="A102" s="122">
        <v>73</v>
      </c>
      <c r="B102" s="123" t="e">
        <f t="shared" ca="1" si="0"/>
        <v>#NUM!</v>
      </c>
      <c r="C102" s="123" t="e">
        <f t="shared" ca="1" si="1"/>
        <v>#NUM!</v>
      </c>
      <c r="D102" s="124" t="e">
        <f t="shared" ca="1" si="2"/>
        <v>#NUM!</v>
      </c>
      <c r="E102" s="124" t="e">
        <f t="shared" ca="1" si="3"/>
        <v>#NUM!</v>
      </c>
      <c r="F102" s="124" t="e">
        <f t="shared" ca="1" si="4"/>
        <v>#NUM!</v>
      </c>
      <c r="G102" s="124" t="e">
        <f t="shared" ca="1" si="5"/>
        <v>#NUM!</v>
      </c>
      <c r="H102" s="124" t="e">
        <f t="shared" ca="1" si="6"/>
        <v>#NUM!</v>
      </c>
      <c r="I102" s="192">
        <f t="shared" si="7"/>
        <v>6.083333333333333</v>
      </c>
      <c r="J102" s="125">
        <f t="shared" si="13"/>
        <v>0</v>
      </c>
      <c r="K102" s="125">
        <f t="shared" si="8"/>
        <v>0</v>
      </c>
      <c r="L102" s="125">
        <f t="shared" si="9"/>
        <v>0</v>
      </c>
      <c r="M102" s="125" t="e">
        <f t="shared" ca="1" si="10"/>
        <v>#NUM!</v>
      </c>
      <c r="N102" s="125">
        <f t="shared" si="14"/>
        <v>0</v>
      </c>
      <c r="O102" s="125">
        <f t="shared" si="11"/>
        <v>0</v>
      </c>
      <c r="P102" s="125">
        <f t="shared" si="12"/>
        <v>0</v>
      </c>
      <c r="Q102" s="139"/>
      <c r="R102" s="139"/>
      <c r="S102" s="135"/>
      <c r="T102" s="135"/>
      <c r="U102" s="135"/>
      <c r="V102" s="135"/>
      <c r="W102" s="135"/>
      <c r="X102" s="135"/>
      <c r="Y102" s="135"/>
      <c r="Z102" s="135"/>
    </row>
    <row r="103" spans="1:26" ht="23.25" customHeight="1">
      <c r="A103" s="122">
        <v>74</v>
      </c>
      <c r="B103" s="123" t="e">
        <f t="shared" ca="1" si="0"/>
        <v>#NUM!</v>
      </c>
      <c r="C103" s="123" t="e">
        <f t="shared" ca="1" si="1"/>
        <v>#NUM!</v>
      </c>
      <c r="D103" s="124" t="e">
        <f t="shared" ca="1" si="2"/>
        <v>#NUM!</v>
      </c>
      <c r="E103" s="124" t="e">
        <f t="shared" ca="1" si="3"/>
        <v>#NUM!</v>
      </c>
      <c r="F103" s="124" t="e">
        <f t="shared" ca="1" si="4"/>
        <v>#NUM!</v>
      </c>
      <c r="G103" s="124" t="e">
        <f t="shared" ca="1" si="5"/>
        <v>#NUM!</v>
      </c>
      <c r="H103" s="124" t="e">
        <f t="shared" ca="1" si="6"/>
        <v>#NUM!</v>
      </c>
      <c r="I103" s="192">
        <f t="shared" si="7"/>
        <v>6.166666666666667</v>
      </c>
      <c r="J103" s="125">
        <f t="shared" si="13"/>
        <v>0</v>
      </c>
      <c r="K103" s="125">
        <f t="shared" si="8"/>
        <v>0</v>
      </c>
      <c r="L103" s="125">
        <f t="shared" si="9"/>
        <v>0</v>
      </c>
      <c r="M103" s="125" t="e">
        <f t="shared" ca="1" si="10"/>
        <v>#NUM!</v>
      </c>
      <c r="N103" s="125">
        <f t="shared" si="14"/>
        <v>0</v>
      </c>
      <c r="O103" s="125">
        <f t="shared" si="11"/>
        <v>0</v>
      </c>
      <c r="P103" s="125">
        <f t="shared" si="12"/>
        <v>0</v>
      </c>
      <c r="Q103" s="139"/>
      <c r="R103" s="139"/>
      <c r="S103" s="135"/>
      <c r="T103" s="135"/>
      <c r="U103" s="135"/>
      <c r="V103" s="135"/>
      <c r="W103" s="135"/>
      <c r="X103" s="135"/>
      <c r="Y103" s="135"/>
      <c r="Z103" s="135"/>
    </row>
    <row r="104" spans="1:26" ht="23.25" customHeight="1">
      <c r="A104" s="122">
        <v>75</v>
      </c>
      <c r="B104" s="123" t="e">
        <f t="shared" ca="1" si="0"/>
        <v>#NUM!</v>
      </c>
      <c r="C104" s="123" t="e">
        <f t="shared" ca="1" si="1"/>
        <v>#NUM!</v>
      </c>
      <c r="D104" s="124" t="e">
        <f t="shared" ca="1" si="2"/>
        <v>#NUM!</v>
      </c>
      <c r="E104" s="124" t="e">
        <f t="shared" ca="1" si="3"/>
        <v>#NUM!</v>
      </c>
      <c r="F104" s="124" t="e">
        <f t="shared" ca="1" si="4"/>
        <v>#NUM!</v>
      </c>
      <c r="G104" s="124" t="e">
        <f t="shared" ca="1" si="5"/>
        <v>#NUM!</v>
      </c>
      <c r="H104" s="124" t="e">
        <f t="shared" ca="1" si="6"/>
        <v>#NUM!</v>
      </c>
      <c r="I104" s="192">
        <f t="shared" si="7"/>
        <v>6.25</v>
      </c>
      <c r="J104" s="125">
        <f t="shared" si="13"/>
        <v>0</v>
      </c>
      <c r="K104" s="125">
        <f t="shared" si="8"/>
        <v>0</v>
      </c>
      <c r="L104" s="125">
        <f t="shared" si="9"/>
        <v>0</v>
      </c>
      <c r="M104" s="125" t="e">
        <f t="shared" ca="1" si="10"/>
        <v>#NUM!</v>
      </c>
      <c r="N104" s="125">
        <f t="shared" si="14"/>
        <v>0</v>
      </c>
      <c r="O104" s="125">
        <f t="shared" si="11"/>
        <v>0</v>
      </c>
      <c r="P104" s="125">
        <f t="shared" si="12"/>
        <v>0</v>
      </c>
      <c r="Q104" s="139"/>
      <c r="R104" s="139"/>
      <c r="S104" s="135"/>
      <c r="T104" s="135"/>
      <c r="U104" s="135"/>
      <c r="V104" s="135"/>
      <c r="W104" s="135"/>
      <c r="X104" s="135"/>
      <c r="Y104" s="135"/>
      <c r="Z104" s="135"/>
    </row>
    <row r="105" spans="1:26" ht="23.25" customHeight="1">
      <c r="A105" s="122">
        <v>76</v>
      </c>
      <c r="B105" s="123" t="e">
        <f t="shared" ca="1" si="0"/>
        <v>#NUM!</v>
      </c>
      <c r="C105" s="123" t="e">
        <f t="shared" ca="1" si="1"/>
        <v>#NUM!</v>
      </c>
      <c r="D105" s="124" t="e">
        <f t="shared" ca="1" si="2"/>
        <v>#NUM!</v>
      </c>
      <c r="E105" s="124" t="e">
        <f t="shared" ca="1" si="3"/>
        <v>#NUM!</v>
      </c>
      <c r="F105" s="124" t="e">
        <f t="shared" ca="1" si="4"/>
        <v>#NUM!</v>
      </c>
      <c r="G105" s="124" t="e">
        <f t="shared" ca="1" si="5"/>
        <v>#NUM!</v>
      </c>
      <c r="H105" s="124" t="e">
        <f t="shared" ca="1" si="6"/>
        <v>#NUM!</v>
      </c>
      <c r="I105" s="192">
        <f t="shared" si="7"/>
        <v>6.333333333333333</v>
      </c>
      <c r="J105" s="125">
        <f t="shared" si="13"/>
        <v>0</v>
      </c>
      <c r="K105" s="125">
        <f t="shared" si="8"/>
        <v>0</v>
      </c>
      <c r="L105" s="125">
        <f t="shared" si="9"/>
        <v>0</v>
      </c>
      <c r="M105" s="125" t="e">
        <f t="shared" ca="1" si="10"/>
        <v>#NUM!</v>
      </c>
      <c r="N105" s="125">
        <f t="shared" si="14"/>
        <v>0</v>
      </c>
      <c r="O105" s="125">
        <f t="shared" si="11"/>
        <v>0</v>
      </c>
      <c r="P105" s="125">
        <f t="shared" si="12"/>
        <v>0</v>
      </c>
      <c r="Q105" s="139"/>
      <c r="R105" s="139"/>
      <c r="S105" s="135"/>
      <c r="T105" s="135"/>
      <c r="U105" s="135"/>
      <c r="V105" s="135"/>
      <c r="W105" s="135"/>
      <c r="X105" s="135"/>
      <c r="Y105" s="135"/>
      <c r="Z105" s="135"/>
    </row>
    <row r="106" spans="1:26" ht="23.25" customHeight="1">
      <c r="A106" s="122">
        <v>77</v>
      </c>
      <c r="B106" s="123" t="e">
        <f t="shared" ca="1" si="0"/>
        <v>#NUM!</v>
      </c>
      <c r="C106" s="123" t="e">
        <f t="shared" ca="1" si="1"/>
        <v>#NUM!</v>
      </c>
      <c r="D106" s="124" t="e">
        <f t="shared" ca="1" si="2"/>
        <v>#NUM!</v>
      </c>
      <c r="E106" s="124" t="e">
        <f t="shared" ca="1" si="3"/>
        <v>#NUM!</v>
      </c>
      <c r="F106" s="124" t="e">
        <f t="shared" ca="1" si="4"/>
        <v>#NUM!</v>
      </c>
      <c r="G106" s="124" t="e">
        <f t="shared" ca="1" si="5"/>
        <v>#NUM!</v>
      </c>
      <c r="H106" s="124" t="e">
        <f t="shared" ca="1" si="6"/>
        <v>#NUM!</v>
      </c>
      <c r="I106" s="192">
        <f t="shared" si="7"/>
        <v>6.416666666666667</v>
      </c>
      <c r="J106" s="125">
        <f t="shared" si="13"/>
        <v>0</v>
      </c>
      <c r="K106" s="125">
        <f t="shared" si="8"/>
        <v>0</v>
      </c>
      <c r="L106" s="125">
        <f t="shared" si="9"/>
        <v>0</v>
      </c>
      <c r="M106" s="125" t="e">
        <f t="shared" ca="1" si="10"/>
        <v>#NUM!</v>
      </c>
      <c r="N106" s="125">
        <f t="shared" si="14"/>
        <v>0</v>
      </c>
      <c r="O106" s="125">
        <f t="shared" si="11"/>
        <v>0</v>
      </c>
      <c r="P106" s="125">
        <f t="shared" si="12"/>
        <v>0</v>
      </c>
      <c r="Q106" s="139"/>
      <c r="R106" s="139"/>
      <c r="S106" s="135"/>
      <c r="T106" s="135"/>
      <c r="U106" s="135"/>
      <c r="V106" s="135"/>
      <c r="W106" s="135"/>
      <c r="X106" s="135"/>
      <c r="Y106" s="135"/>
      <c r="Z106" s="135"/>
    </row>
    <row r="107" spans="1:26" ht="23.25" customHeight="1">
      <c r="A107" s="122">
        <v>78</v>
      </c>
      <c r="B107" s="123" t="e">
        <f t="shared" ca="1" si="0"/>
        <v>#NUM!</v>
      </c>
      <c r="C107" s="123" t="e">
        <f t="shared" ca="1" si="1"/>
        <v>#NUM!</v>
      </c>
      <c r="D107" s="124" t="e">
        <f t="shared" ca="1" si="2"/>
        <v>#NUM!</v>
      </c>
      <c r="E107" s="124" t="e">
        <f t="shared" ca="1" si="3"/>
        <v>#NUM!</v>
      </c>
      <c r="F107" s="124" t="e">
        <f t="shared" ca="1" si="4"/>
        <v>#NUM!</v>
      </c>
      <c r="G107" s="124" t="e">
        <f t="shared" ca="1" si="5"/>
        <v>#NUM!</v>
      </c>
      <c r="H107" s="124" t="e">
        <f t="shared" ca="1" si="6"/>
        <v>#NUM!</v>
      </c>
      <c r="I107" s="192">
        <f t="shared" si="7"/>
        <v>6.5</v>
      </c>
      <c r="J107" s="125">
        <f t="shared" si="13"/>
        <v>0</v>
      </c>
      <c r="K107" s="125">
        <f t="shared" si="8"/>
        <v>0</v>
      </c>
      <c r="L107" s="125">
        <f t="shared" si="9"/>
        <v>0</v>
      </c>
      <c r="M107" s="125" t="e">
        <f t="shared" ca="1" si="10"/>
        <v>#NUM!</v>
      </c>
      <c r="N107" s="125">
        <f t="shared" si="14"/>
        <v>0</v>
      </c>
      <c r="O107" s="125">
        <f t="shared" si="11"/>
        <v>0</v>
      </c>
      <c r="P107" s="125">
        <f t="shared" si="12"/>
        <v>0</v>
      </c>
      <c r="Q107" s="139"/>
      <c r="R107" s="139"/>
      <c r="S107" s="135"/>
      <c r="T107" s="135"/>
      <c r="U107" s="135"/>
      <c r="V107" s="135"/>
      <c r="W107" s="135"/>
      <c r="X107" s="135"/>
      <c r="Y107" s="135"/>
      <c r="Z107" s="135"/>
    </row>
    <row r="108" spans="1:26" ht="23.25" customHeight="1">
      <c r="A108" s="122">
        <v>79</v>
      </c>
      <c r="B108" s="123" t="e">
        <f t="shared" ca="1" si="0"/>
        <v>#NUM!</v>
      </c>
      <c r="C108" s="123" t="e">
        <f t="shared" ca="1" si="1"/>
        <v>#NUM!</v>
      </c>
      <c r="D108" s="124" t="e">
        <f t="shared" ca="1" si="2"/>
        <v>#NUM!</v>
      </c>
      <c r="E108" s="124" t="e">
        <f t="shared" ca="1" si="3"/>
        <v>#NUM!</v>
      </c>
      <c r="F108" s="124" t="e">
        <f t="shared" ca="1" si="4"/>
        <v>#NUM!</v>
      </c>
      <c r="G108" s="124" t="e">
        <f t="shared" ca="1" si="5"/>
        <v>#NUM!</v>
      </c>
      <c r="H108" s="124" t="e">
        <f t="shared" ca="1" si="6"/>
        <v>#NUM!</v>
      </c>
      <c r="I108" s="192">
        <f t="shared" si="7"/>
        <v>6.583333333333333</v>
      </c>
      <c r="J108" s="125">
        <f t="shared" si="13"/>
        <v>0</v>
      </c>
      <c r="K108" s="125">
        <f t="shared" si="8"/>
        <v>0</v>
      </c>
      <c r="L108" s="125">
        <f t="shared" si="9"/>
        <v>0</v>
      </c>
      <c r="M108" s="125" t="e">
        <f t="shared" ca="1" si="10"/>
        <v>#NUM!</v>
      </c>
      <c r="N108" s="125">
        <f t="shared" si="14"/>
        <v>0</v>
      </c>
      <c r="O108" s="125">
        <f t="shared" si="11"/>
        <v>0</v>
      </c>
      <c r="P108" s="125">
        <f t="shared" si="12"/>
        <v>0</v>
      </c>
      <c r="Q108" s="139"/>
      <c r="R108" s="139"/>
      <c r="S108" s="135"/>
      <c r="T108" s="135"/>
      <c r="U108" s="135"/>
      <c r="V108" s="135"/>
      <c r="W108" s="135"/>
      <c r="X108" s="135"/>
      <c r="Y108" s="135"/>
      <c r="Z108" s="135"/>
    </row>
    <row r="109" spans="1:26" ht="23.25" customHeight="1">
      <c r="A109" s="122">
        <v>80</v>
      </c>
      <c r="B109" s="123" t="e">
        <f t="shared" ca="1" si="0"/>
        <v>#NUM!</v>
      </c>
      <c r="C109" s="123" t="e">
        <f t="shared" ca="1" si="1"/>
        <v>#NUM!</v>
      </c>
      <c r="D109" s="124" t="e">
        <f t="shared" ca="1" si="2"/>
        <v>#NUM!</v>
      </c>
      <c r="E109" s="124" t="e">
        <f t="shared" ca="1" si="3"/>
        <v>#NUM!</v>
      </c>
      <c r="F109" s="124" t="e">
        <f t="shared" ca="1" si="4"/>
        <v>#NUM!</v>
      </c>
      <c r="G109" s="124" t="e">
        <f t="shared" ca="1" si="5"/>
        <v>#NUM!</v>
      </c>
      <c r="H109" s="124" t="e">
        <f t="shared" ca="1" si="6"/>
        <v>#NUM!</v>
      </c>
      <c r="I109" s="192">
        <f t="shared" si="7"/>
        <v>6.666666666666667</v>
      </c>
      <c r="J109" s="125">
        <f t="shared" si="13"/>
        <v>0</v>
      </c>
      <c r="K109" s="125">
        <f t="shared" si="8"/>
        <v>0</v>
      </c>
      <c r="L109" s="125">
        <f t="shared" si="9"/>
        <v>0</v>
      </c>
      <c r="M109" s="125" t="e">
        <f t="shared" ca="1" si="10"/>
        <v>#NUM!</v>
      </c>
      <c r="N109" s="125">
        <f t="shared" si="14"/>
        <v>0</v>
      </c>
      <c r="O109" s="125">
        <f t="shared" si="11"/>
        <v>0</v>
      </c>
      <c r="P109" s="125">
        <f t="shared" si="12"/>
        <v>0</v>
      </c>
      <c r="Q109" s="139"/>
      <c r="R109" s="139"/>
      <c r="S109" s="135"/>
      <c r="T109" s="135"/>
      <c r="U109" s="135"/>
      <c r="V109" s="135"/>
      <c r="W109" s="135"/>
      <c r="X109" s="135"/>
      <c r="Y109" s="135"/>
      <c r="Z109" s="135"/>
    </row>
    <row r="110" spans="1:26" ht="23.25" customHeight="1">
      <c r="A110" s="122">
        <v>81</v>
      </c>
      <c r="B110" s="123" t="e">
        <f t="shared" ca="1" si="0"/>
        <v>#NUM!</v>
      </c>
      <c r="C110" s="123" t="e">
        <f t="shared" ca="1" si="1"/>
        <v>#NUM!</v>
      </c>
      <c r="D110" s="124" t="e">
        <f t="shared" ca="1" si="2"/>
        <v>#NUM!</v>
      </c>
      <c r="E110" s="124" t="e">
        <f t="shared" ca="1" si="3"/>
        <v>#NUM!</v>
      </c>
      <c r="F110" s="124" t="e">
        <f t="shared" ca="1" si="4"/>
        <v>#NUM!</v>
      </c>
      <c r="G110" s="124" t="e">
        <f t="shared" ca="1" si="5"/>
        <v>#NUM!</v>
      </c>
      <c r="H110" s="124" t="e">
        <f t="shared" ca="1" si="6"/>
        <v>#NUM!</v>
      </c>
      <c r="I110" s="192">
        <f t="shared" si="7"/>
        <v>6.75</v>
      </c>
      <c r="J110" s="125">
        <f t="shared" si="13"/>
        <v>0</v>
      </c>
      <c r="K110" s="125">
        <f t="shared" si="8"/>
        <v>0</v>
      </c>
      <c r="L110" s="125">
        <f t="shared" si="9"/>
        <v>0</v>
      </c>
      <c r="M110" s="125" t="e">
        <f t="shared" ca="1" si="10"/>
        <v>#NUM!</v>
      </c>
      <c r="N110" s="125">
        <f t="shared" si="14"/>
        <v>0</v>
      </c>
      <c r="O110" s="125">
        <f t="shared" si="11"/>
        <v>0</v>
      </c>
      <c r="P110" s="125">
        <f t="shared" si="12"/>
        <v>0</v>
      </c>
      <c r="Q110" s="139"/>
      <c r="R110" s="139"/>
      <c r="S110" s="135"/>
      <c r="T110" s="135"/>
      <c r="U110" s="135"/>
      <c r="V110" s="135"/>
      <c r="W110" s="135"/>
      <c r="X110" s="135"/>
      <c r="Y110" s="135"/>
      <c r="Z110" s="135"/>
    </row>
    <row r="111" spans="1:26" ht="23.25" customHeight="1">
      <c r="A111" s="122">
        <v>82</v>
      </c>
      <c r="B111" s="123" t="e">
        <f t="shared" ca="1" si="0"/>
        <v>#NUM!</v>
      </c>
      <c r="C111" s="123" t="e">
        <f t="shared" ca="1" si="1"/>
        <v>#NUM!</v>
      </c>
      <c r="D111" s="124" t="e">
        <f t="shared" ca="1" si="2"/>
        <v>#NUM!</v>
      </c>
      <c r="E111" s="124" t="e">
        <f t="shared" ca="1" si="3"/>
        <v>#NUM!</v>
      </c>
      <c r="F111" s="124" t="e">
        <f t="shared" ca="1" si="4"/>
        <v>#NUM!</v>
      </c>
      <c r="G111" s="124" t="e">
        <f t="shared" ca="1" si="5"/>
        <v>#NUM!</v>
      </c>
      <c r="H111" s="124" t="e">
        <f t="shared" ca="1" si="6"/>
        <v>#NUM!</v>
      </c>
      <c r="I111" s="192">
        <f t="shared" si="7"/>
        <v>6.833333333333333</v>
      </c>
      <c r="J111" s="125">
        <f t="shared" si="13"/>
        <v>0</v>
      </c>
      <c r="K111" s="125">
        <f t="shared" si="8"/>
        <v>0</v>
      </c>
      <c r="L111" s="125">
        <f t="shared" si="9"/>
        <v>0</v>
      </c>
      <c r="M111" s="125" t="e">
        <f t="shared" ca="1" si="10"/>
        <v>#NUM!</v>
      </c>
      <c r="N111" s="125">
        <f t="shared" si="14"/>
        <v>0</v>
      </c>
      <c r="O111" s="125">
        <f t="shared" si="11"/>
        <v>0</v>
      </c>
      <c r="P111" s="125">
        <f t="shared" si="12"/>
        <v>0</v>
      </c>
      <c r="Q111" s="139"/>
      <c r="R111" s="139"/>
      <c r="S111" s="135"/>
      <c r="T111" s="135"/>
      <c r="U111" s="135"/>
      <c r="V111" s="135"/>
      <c r="W111" s="135"/>
      <c r="X111" s="135"/>
      <c r="Y111" s="135"/>
      <c r="Z111" s="135"/>
    </row>
    <row r="112" spans="1:26" ht="23.25" customHeight="1">
      <c r="A112" s="122">
        <v>83</v>
      </c>
      <c r="B112" s="123" t="e">
        <f t="shared" ca="1" si="0"/>
        <v>#NUM!</v>
      </c>
      <c r="C112" s="123" t="e">
        <f t="shared" ca="1" si="1"/>
        <v>#NUM!</v>
      </c>
      <c r="D112" s="124" t="e">
        <f t="shared" ca="1" si="2"/>
        <v>#NUM!</v>
      </c>
      <c r="E112" s="124" t="e">
        <f t="shared" ca="1" si="3"/>
        <v>#NUM!</v>
      </c>
      <c r="F112" s="124" t="e">
        <f t="shared" ca="1" si="4"/>
        <v>#NUM!</v>
      </c>
      <c r="G112" s="124" t="e">
        <f t="shared" ca="1" si="5"/>
        <v>#NUM!</v>
      </c>
      <c r="H112" s="124" t="e">
        <f t="shared" ca="1" si="6"/>
        <v>#NUM!</v>
      </c>
      <c r="I112" s="192">
        <f t="shared" si="7"/>
        <v>6.916666666666667</v>
      </c>
      <c r="J112" s="125">
        <f t="shared" si="13"/>
        <v>0</v>
      </c>
      <c r="K112" s="125">
        <f t="shared" si="8"/>
        <v>0</v>
      </c>
      <c r="L112" s="125">
        <f t="shared" si="9"/>
        <v>0</v>
      </c>
      <c r="M112" s="125" t="e">
        <f t="shared" ca="1" si="10"/>
        <v>#NUM!</v>
      </c>
      <c r="N112" s="125">
        <f t="shared" si="14"/>
        <v>0</v>
      </c>
      <c r="O112" s="125">
        <f t="shared" si="11"/>
        <v>0</v>
      </c>
      <c r="P112" s="125">
        <f t="shared" si="12"/>
        <v>0</v>
      </c>
      <c r="Q112" s="139"/>
      <c r="R112" s="139"/>
      <c r="S112" s="135"/>
      <c r="T112" s="135"/>
      <c r="U112" s="135"/>
      <c r="V112" s="135"/>
      <c r="W112" s="135"/>
      <c r="X112" s="135"/>
      <c r="Y112" s="135"/>
      <c r="Z112" s="135"/>
    </row>
    <row r="113" spans="1:26" ht="23.25" customHeight="1">
      <c r="A113" s="122">
        <v>84</v>
      </c>
      <c r="B113" s="123" t="e">
        <f t="shared" ca="1" si="0"/>
        <v>#NUM!</v>
      </c>
      <c r="C113" s="123" t="e">
        <f t="shared" ca="1" si="1"/>
        <v>#NUM!</v>
      </c>
      <c r="D113" s="124" t="e">
        <f t="shared" ca="1" si="2"/>
        <v>#NUM!</v>
      </c>
      <c r="E113" s="124" t="e">
        <f t="shared" ca="1" si="3"/>
        <v>#NUM!</v>
      </c>
      <c r="F113" s="124" t="e">
        <f t="shared" ca="1" si="4"/>
        <v>#NUM!</v>
      </c>
      <c r="G113" s="124" t="e">
        <f t="shared" ca="1" si="5"/>
        <v>#NUM!</v>
      </c>
      <c r="H113" s="124" t="e">
        <f t="shared" ca="1" si="6"/>
        <v>#NUM!</v>
      </c>
      <c r="I113" s="192">
        <f t="shared" si="7"/>
        <v>7</v>
      </c>
      <c r="J113" s="125">
        <f t="shared" si="13"/>
        <v>0</v>
      </c>
      <c r="K113" s="125">
        <f t="shared" si="8"/>
        <v>0</v>
      </c>
      <c r="L113" s="125">
        <f t="shared" si="9"/>
        <v>0</v>
      </c>
      <c r="M113" s="125" t="e">
        <f t="shared" ca="1" si="10"/>
        <v>#NUM!</v>
      </c>
      <c r="N113" s="125">
        <f t="shared" si="14"/>
        <v>0</v>
      </c>
      <c r="O113" s="125">
        <f t="shared" si="11"/>
        <v>0</v>
      </c>
      <c r="P113" s="125">
        <f t="shared" si="12"/>
        <v>0</v>
      </c>
      <c r="Q113" s="139"/>
      <c r="R113" s="139"/>
      <c r="S113" s="135"/>
      <c r="T113" s="135"/>
      <c r="U113" s="135"/>
      <c r="V113" s="135"/>
      <c r="W113" s="135"/>
      <c r="X113" s="135"/>
      <c r="Y113" s="135"/>
      <c r="Z113" s="135"/>
    </row>
    <row r="114" spans="1:26" ht="23.25" customHeight="1">
      <c r="A114" s="122">
        <v>85</v>
      </c>
      <c r="B114" s="123" t="e">
        <f t="shared" ca="1" si="0"/>
        <v>#NUM!</v>
      </c>
      <c r="C114" s="123" t="e">
        <f t="shared" ca="1" si="1"/>
        <v>#NUM!</v>
      </c>
      <c r="D114" s="124" t="e">
        <f t="shared" ca="1" si="2"/>
        <v>#NUM!</v>
      </c>
      <c r="E114" s="124" t="e">
        <f t="shared" ca="1" si="3"/>
        <v>#NUM!</v>
      </c>
      <c r="F114" s="124" t="e">
        <f t="shared" ca="1" si="4"/>
        <v>#NUM!</v>
      </c>
      <c r="G114" s="124" t="e">
        <f t="shared" ca="1" si="5"/>
        <v>#NUM!</v>
      </c>
      <c r="H114" s="124" t="e">
        <f t="shared" ca="1" si="6"/>
        <v>#NUM!</v>
      </c>
      <c r="I114" s="192">
        <f t="shared" si="7"/>
        <v>7.083333333333333</v>
      </c>
      <c r="J114" s="125">
        <f t="shared" si="13"/>
        <v>0</v>
      </c>
      <c r="K114" s="125">
        <f t="shared" si="8"/>
        <v>0</v>
      </c>
      <c r="L114" s="125">
        <f t="shared" si="9"/>
        <v>0</v>
      </c>
      <c r="M114" s="125" t="e">
        <f t="shared" ca="1" si="10"/>
        <v>#NUM!</v>
      </c>
      <c r="N114" s="125">
        <f t="shared" si="14"/>
        <v>0</v>
      </c>
      <c r="O114" s="125">
        <f t="shared" si="11"/>
        <v>0</v>
      </c>
      <c r="P114" s="125">
        <f t="shared" si="12"/>
        <v>0</v>
      </c>
      <c r="Q114" s="139"/>
      <c r="R114" s="139"/>
      <c r="S114" s="135"/>
      <c r="T114" s="135"/>
      <c r="U114" s="135"/>
      <c r="V114" s="135"/>
      <c r="W114" s="135"/>
      <c r="X114" s="135"/>
      <c r="Y114" s="135"/>
      <c r="Z114" s="135"/>
    </row>
    <row r="115" spans="1:26" ht="23.25" customHeight="1">
      <c r="A115" s="122">
        <v>86</v>
      </c>
      <c r="B115" s="123" t="e">
        <f t="shared" ca="1" si="0"/>
        <v>#NUM!</v>
      </c>
      <c r="C115" s="123" t="e">
        <f t="shared" ca="1" si="1"/>
        <v>#NUM!</v>
      </c>
      <c r="D115" s="124" t="e">
        <f t="shared" ca="1" si="2"/>
        <v>#NUM!</v>
      </c>
      <c r="E115" s="124" t="e">
        <f t="shared" ca="1" si="3"/>
        <v>#NUM!</v>
      </c>
      <c r="F115" s="124" t="e">
        <f t="shared" ca="1" si="4"/>
        <v>#NUM!</v>
      </c>
      <c r="G115" s="124" t="e">
        <f t="shared" ca="1" si="5"/>
        <v>#NUM!</v>
      </c>
      <c r="H115" s="124" t="e">
        <f t="shared" ca="1" si="6"/>
        <v>#NUM!</v>
      </c>
      <c r="I115" s="192">
        <f t="shared" si="7"/>
        <v>7.166666666666667</v>
      </c>
      <c r="J115" s="125">
        <f t="shared" si="13"/>
        <v>0</v>
      </c>
      <c r="K115" s="125">
        <f t="shared" si="8"/>
        <v>0</v>
      </c>
      <c r="L115" s="125">
        <f t="shared" si="9"/>
        <v>0</v>
      </c>
      <c r="M115" s="125" t="e">
        <f t="shared" ca="1" si="10"/>
        <v>#NUM!</v>
      </c>
      <c r="N115" s="125">
        <f t="shared" si="14"/>
        <v>0</v>
      </c>
      <c r="O115" s="125">
        <f t="shared" si="11"/>
        <v>0</v>
      </c>
      <c r="P115" s="125">
        <f t="shared" si="12"/>
        <v>0</v>
      </c>
      <c r="Q115" s="139"/>
      <c r="R115" s="139"/>
      <c r="S115" s="135"/>
      <c r="T115" s="135"/>
      <c r="U115" s="135"/>
      <c r="V115" s="135"/>
      <c r="W115" s="135"/>
      <c r="X115" s="135"/>
      <c r="Y115" s="135"/>
      <c r="Z115" s="135"/>
    </row>
    <row r="116" spans="1:26" ht="23.25" customHeight="1">
      <c r="A116" s="122">
        <v>87</v>
      </c>
      <c r="B116" s="123" t="e">
        <f t="shared" ca="1" si="0"/>
        <v>#NUM!</v>
      </c>
      <c r="C116" s="123" t="e">
        <f t="shared" ca="1" si="1"/>
        <v>#NUM!</v>
      </c>
      <c r="D116" s="124" t="e">
        <f t="shared" ca="1" si="2"/>
        <v>#NUM!</v>
      </c>
      <c r="E116" s="124" t="e">
        <f t="shared" ca="1" si="3"/>
        <v>#NUM!</v>
      </c>
      <c r="F116" s="124" t="e">
        <f t="shared" ca="1" si="4"/>
        <v>#NUM!</v>
      </c>
      <c r="G116" s="124" t="e">
        <f t="shared" ca="1" si="5"/>
        <v>#NUM!</v>
      </c>
      <c r="H116" s="124" t="e">
        <f t="shared" ca="1" si="6"/>
        <v>#NUM!</v>
      </c>
      <c r="I116" s="192">
        <f t="shared" si="7"/>
        <v>7.25</v>
      </c>
      <c r="J116" s="125">
        <f t="shared" si="13"/>
        <v>0</v>
      </c>
      <c r="K116" s="125">
        <f t="shared" si="8"/>
        <v>0</v>
      </c>
      <c r="L116" s="125">
        <f t="shared" si="9"/>
        <v>0</v>
      </c>
      <c r="M116" s="125" t="e">
        <f t="shared" ca="1" si="10"/>
        <v>#NUM!</v>
      </c>
      <c r="N116" s="125">
        <f t="shared" si="14"/>
        <v>0</v>
      </c>
      <c r="O116" s="125">
        <f t="shared" si="11"/>
        <v>0</v>
      </c>
      <c r="P116" s="125">
        <f t="shared" si="12"/>
        <v>0</v>
      </c>
      <c r="Q116" s="139"/>
      <c r="R116" s="139"/>
      <c r="S116" s="135"/>
      <c r="T116" s="135"/>
      <c r="U116" s="135"/>
      <c r="V116" s="135"/>
      <c r="W116" s="135"/>
      <c r="X116" s="135"/>
      <c r="Y116" s="135"/>
      <c r="Z116" s="135"/>
    </row>
    <row r="117" spans="1:26" ht="23.25" customHeight="1">
      <c r="A117" s="122">
        <v>88</v>
      </c>
      <c r="B117" s="123" t="e">
        <f t="shared" ca="1" si="0"/>
        <v>#NUM!</v>
      </c>
      <c r="C117" s="123" t="e">
        <f t="shared" ca="1" si="1"/>
        <v>#NUM!</v>
      </c>
      <c r="D117" s="124" t="e">
        <f t="shared" ca="1" si="2"/>
        <v>#NUM!</v>
      </c>
      <c r="E117" s="124" t="e">
        <f t="shared" ca="1" si="3"/>
        <v>#NUM!</v>
      </c>
      <c r="F117" s="124" t="e">
        <f t="shared" ca="1" si="4"/>
        <v>#NUM!</v>
      </c>
      <c r="G117" s="124" t="e">
        <f t="shared" ca="1" si="5"/>
        <v>#NUM!</v>
      </c>
      <c r="H117" s="124" t="e">
        <f t="shared" ca="1" si="6"/>
        <v>#NUM!</v>
      </c>
      <c r="I117" s="192">
        <f t="shared" si="7"/>
        <v>7.333333333333333</v>
      </c>
      <c r="J117" s="125">
        <f t="shared" si="13"/>
        <v>0</v>
      </c>
      <c r="K117" s="125">
        <f t="shared" si="8"/>
        <v>0</v>
      </c>
      <c r="L117" s="125">
        <f t="shared" si="9"/>
        <v>0</v>
      </c>
      <c r="M117" s="125" t="e">
        <f t="shared" ca="1" si="10"/>
        <v>#NUM!</v>
      </c>
      <c r="N117" s="125">
        <f t="shared" si="14"/>
        <v>0</v>
      </c>
      <c r="O117" s="125">
        <f t="shared" si="11"/>
        <v>0</v>
      </c>
      <c r="P117" s="125">
        <f t="shared" si="12"/>
        <v>0</v>
      </c>
      <c r="Q117" s="139"/>
      <c r="R117" s="139"/>
      <c r="S117" s="135"/>
      <c r="T117" s="135"/>
      <c r="U117" s="135"/>
      <c r="V117" s="135"/>
      <c r="W117" s="135"/>
      <c r="X117" s="135"/>
      <c r="Y117" s="135"/>
      <c r="Z117" s="135"/>
    </row>
    <row r="118" spans="1:26" ht="23.25" customHeight="1">
      <c r="A118" s="122">
        <v>89</v>
      </c>
      <c r="B118" s="123" t="e">
        <f t="shared" ca="1" si="0"/>
        <v>#NUM!</v>
      </c>
      <c r="C118" s="123" t="e">
        <f t="shared" ca="1" si="1"/>
        <v>#NUM!</v>
      </c>
      <c r="D118" s="124" t="e">
        <f t="shared" ca="1" si="2"/>
        <v>#NUM!</v>
      </c>
      <c r="E118" s="124" t="e">
        <f t="shared" ca="1" si="3"/>
        <v>#NUM!</v>
      </c>
      <c r="F118" s="124" t="e">
        <f t="shared" ca="1" si="4"/>
        <v>#NUM!</v>
      </c>
      <c r="G118" s="124" t="e">
        <f t="shared" ca="1" si="5"/>
        <v>#NUM!</v>
      </c>
      <c r="H118" s="124" t="e">
        <f t="shared" ca="1" si="6"/>
        <v>#NUM!</v>
      </c>
      <c r="I118" s="192">
        <f t="shared" si="7"/>
        <v>7.416666666666667</v>
      </c>
      <c r="J118" s="125">
        <f t="shared" si="13"/>
        <v>0</v>
      </c>
      <c r="K118" s="125">
        <f t="shared" si="8"/>
        <v>0</v>
      </c>
      <c r="L118" s="125">
        <f t="shared" si="9"/>
        <v>0</v>
      </c>
      <c r="M118" s="125" t="e">
        <f t="shared" ca="1" si="10"/>
        <v>#NUM!</v>
      </c>
      <c r="N118" s="125">
        <f t="shared" si="14"/>
        <v>0</v>
      </c>
      <c r="O118" s="125">
        <f t="shared" si="11"/>
        <v>0</v>
      </c>
      <c r="P118" s="125">
        <f t="shared" si="12"/>
        <v>0</v>
      </c>
      <c r="Q118" s="139"/>
      <c r="R118" s="139"/>
      <c r="S118" s="135"/>
      <c r="T118" s="135"/>
      <c r="U118" s="135"/>
      <c r="V118" s="135"/>
      <c r="W118" s="135"/>
      <c r="X118" s="135"/>
      <c r="Y118" s="135"/>
      <c r="Z118" s="135"/>
    </row>
    <row r="119" spans="1:26" ht="23.25" customHeight="1">
      <c r="A119" s="122">
        <v>90</v>
      </c>
      <c r="B119" s="123" t="e">
        <f t="shared" ca="1" si="0"/>
        <v>#NUM!</v>
      </c>
      <c r="C119" s="123" t="e">
        <f t="shared" ca="1" si="1"/>
        <v>#NUM!</v>
      </c>
      <c r="D119" s="124" t="e">
        <f t="shared" ca="1" si="2"/>
        <v>#NUM!</v>
      </c>
      <c r="E119" s="124" t="e">
        <f t="shared" ca="1" si="3"/>
        <v>#NUM!</v>
      </c>
      <c r="F119" s="124" t="e">
        <f t="shared" ca="1" si="4"/>
        <v>#NUM!</v>
      </c>
      <c r="G119" s="124" t="e">
        <f t="shared" ca="1" si="5"/>
        <v>#NUM!</v>
      </c>
      <c r="H119" s="124" t="e">
        <f t="shared" ca="1" si="6"/>
        <v>#NUM!</v>
      </c>
      <c r="I119" s="192">
        <f t="shared" si="7"/>
        <v>7.5</v>
      </c>
      <c r="J119" s="125">
        <f t="shared" si="13"/>
        <v>0</v>
      </c>
      <c r="K119" s="125">
        <f t="shared" si="8"/>
        <v>0</v>
      </c>
      <c r="L119" s="125">
        <f t="shared" si="9"/>
        <v>0</v>
      </c>
      <c r="M119" s="125" t="e">
        <f t="shared" ca="1" si="10"/>
        <v>#NUM!</v>
      </c>
      <c r="N119" s="125">
        <f t="shared" si="14"/>
        <v>0</v>
      </c>
      <c r="O119" s="125">
        <f t="shared" si="11"/>
        <v>0</v>
      </c>
      <c r="P119" s="125">
        <f t="shared" si="12"/>
        <v>0</v>
      </c>
      <c r="Q119" s="139"/>
      <c r="R119" s="139"/>
      <c r="S119" s="135"/>
      <c r="T119" s="135"/>
      <c r="U119" s="135"/>
      <c r="V119" s="135"/>
      <c r="W119" s="135"/>
      <c r="X119" s="135"/>
      <c r="Y119" s="135"/>
      <c r="Z119" s="135"/>
    </row>
    <row r="120" spans="1:26" ht="23.25" customHeight="1">
      <c r="A120" s="122">
        <v>91</v>
      </c>
      <c r="B120" s="123" t="e">
        <f t="shared" ca="1" si="0"/>
        <v>#NUM!</v>
      </c>
      <c r="C120" s="123" t="e">
        <f t="shared" ca="1" si="1"/>
        <v>#NUM!</v>
      </c>
      <c r="D120" s="124" t="e">
        <f t="shared" ca="1" si="2"/>
        <v>#NUM!</v>
      </c>
      <c r="E120" s="124" t="e">
        <f t="shared" ca="1" si="3"/>
        <v>#NUM!</v>
      </c>
      <c r="F120" s="124" t="e">
        <f t="shared" ca="1" si="4"/>
        <v>#NUM!</v>
      </c>
      <c r="G120" s="124" t="e">
        <f t="shared" ca="1" si="5"/>
        <v>#NUM!</v>
      </c>
      <c r="H120" s="124" t="e">
        <f t="shared" ca="1" si="6"/>
        <v>#NUM!</v>
      </c>
      <c r="I120" s="192">
        <f t="shared" si="7"/>
        <v>7.583333333333333</v>
      </c>
      <c r="J120" s="125">
        <f t="shared" si="13"/>
        <v>0</v>
      </c>
      <c r="K120" s="125">
        <f t="shared" si="8"/>
        <v>0</v>
      </c>
      <c r="L120" s="125">
        <f t="shared" si="9"/>
        <v>0</v>
      </c>
      <c r="M120" s="125" t="e">
        <f t="shared" ca="1" si="10"/>
        <v>#NUM!</v>
      </c>
      <c r="N120" s="125">
        <f t="shared" si="14"/>
        <v>0</v>
      </c>
      <c r="O120" s="125">
        <f t="shared" si="11"/>
        <v>0</v>
      </c>
      <c r="P120" s="125">
        <f t="shared" si="12"/>
        <v>0</v>
      </c>
      <c r="Q120" s="139"/>
      <c r="R120" s="139"/>
      <c r="S120" s="135"/>
      <c r="T120" s="135"/>
      <c r="U120" s="135"/>
      <c r="V120" s="135"/>
      <c r="W120" s="135"/>
      <c r="X120" s="135"/>
      <c r="Y120" s="135"/>
      <c r="Z120" s="135"/>
    </row>
    <row r="121" spans="1:26" ht="23.25" customHeight="1">
      <c r="A121" s="122">
        <v>92</v>
      </c>
      <c r="B121" s="123" t="e">
        <f t="shared" ca="1" si="0"/>
        <v>#NUM!</v>
      </c>
      <c r="C121" s="123" t="e">
        <f t="shared" ca="1" si="1"/>
        <v>#NUM!</v>
      </c>
      <c r="D121" s="124" t="e">
        <f t="shared" ca="1" si="2"/>
        <v>#NUM!</v>
      </c>
      <c r="E121" s="124" t="e">
        <f t="shared" ca="1" si="3"/>
        <v>#NUM!</v>
      </c>
      <c r="F121" s="124" t="e">
        <f t="shared" ca="1" si="4"/>
        <v>#NUM!</v>
      </c>
      <c r="G121" s="124" t="e">
        <f t="shared" ca="1" si="5"/>
        <v>#NUM!</v>
      </c>
      <c r="H121" s="124" t="e">
        <f t="shared" ca="1" si="6"/>
        <v>#NUM!</v>
      </c>
      <c r="I121" s="192">
        <f t="shared" si="7"/>
        <v>7.666666666666667</v>
      </c>
      <c r="J121" s="125">
        <f t="shared" si="13"/>
        <v>0</v>
      </c>
      <c r="K121" s="125">
        <f t="shared" si="8"/>
        <v>0</v>
      </c>
      <c r="L121" s="125">
        <f t="shared" si="9"/>
        <v>0</v>
      </c>
      <c r="M121" s="125" t="e">
        <f t="shared" ca="1" si="10"/>
        <v>#NUM!</v>
      </c>
      <c r="N121" s="125">
        <f t="shared" si="14"/>
        <v>0</v>
      </c>
      <c r="O121" s="125">
        <f t="shared" si="11"/>
        <v>0</v>
      </c>
      <c r="P121" s="125">
        <f t="shared" si="12"/>
        <v>0</v>
      </c>
      <c r="Q121" s="139"/>
      <c r="R121" s="139"/>
      <c r="S121" s="135"/>
      <c r="T121" s="135"/>
      <c r="U121" s="135"/>
      <c r="V121" s="135"/>
      <c r="W121" s="135"/>
      <c r="X121" s="135"/>
      <c r="Y121" s="135"/>
      <c r="Z121" s="135"/>
    </row>
    <row r="122" spans="1:26" ht="23.25" customHeight="1">
      <c r="A122" s="122">
        <v>93</v>
      </c>
      <c r="B122" s="123" t="e">
        <f t="shared" ca="1" si="0"/>
        <v>#NUM!</v>
      </c>
      <c r="C122" s="123" t="e">
        <f t="shared" ca="1" si="1"/>
        <v>#NUM!</v>
      </c>
      <c r="D122" s="124" t="e">
        <f t="shared" ca="1" si="2"/>
        <v>#NUM!</v>
      </c>
      <c r="E122" s="124" t="e">
        <f t="shared" ca="1" si="3"/>
        <v>#NUM!</v>
      </c>
      <c r="F122" s="124" t="e">
        <f t="shared" ca="1" si="4"/>
        <v>#NUM!</v>
      </c>
      <c r="G122" s="124" t="e">
        <f t="shared" ca="1" si="5"/>
        <v>#NUM!</v>
      </c>
      <c r="H122" s="124" t="e">
        <f t="shared" ca="1" si="6"/>
        <v>#NUM!</v>
      </c>
      <c r="I122" s="192">
        <f t="shared" si="7"/>
        <v>7.75</v>
      </c>
      <c r="J122" s="125">
        <f t="shared" si="13"/>
        <v>0</v>
      </c>
      <c r="K122" s="125">
        <f t="shared" si="8"/>
        <v>0</v>
      </c>
      <c r="L122" s="125">
        <f t="shared" si="9"/>
        <v>0</v>
      </c>
      <c r="M122" s="125" t="e">
        <f t="shared" ca="1" si="10"/>
        <v>#NUM!</v>
      </c>
      <c r="N122" s="125">
        <f t="shared" si="14"/>
        <v>0</v>
      </c>
      <c r="O122" s="125">
        <f t="shared" si="11"/>
        <v>0</v>
      </c>
      <c r="P122" s="125">
        <f t="shared" si="12"/>
        <v>0</v>
      </c>
      <c r="Q122" s="139"/>
      <c r="R122" s="139"/>
      <c r="S122" s="135"/>
      <c r="T122" s="135"/>
      <c r="U122" s="135"/>
      <c r="V122" s="135"/>
      <c r="W122" s="135"/>
      <c r="X122" s="135"/>
      <c r="Y122" s="135"/>
      <c r="Z122" s="135"/>
    </row>
    <row r="123" spans="1:26" ht="23.25" customHeight="1">
      <c r="A123" s="122">
        <v>94</v>
      </c>
      <c r="B123" s="123" t="e">
        <f t="shared" ca="1" si="0"/>
        <v>#NUM!</v>
      </c>
      <c r="C123" s="123" t="e">
        <f t="shared" ca="1" si="1"/>
        <v>#NUM!</v>
      </c>
      <c r="D123" s="124" t="e">
        <f t="shared" ca="1" si="2"/>
        <v>#NUM!</v>
      </c>
      <c r="E123" s="124" t="e">
        <f t="shared" ca="1" si="3"/>
        <v>#NUM!</v>
      </c>
      <c r="F123" s="124" t="e">
        <f t="shared" ca="1" si="4"/>
        <v>#NUM!</v>
      </c>
      <c r="G123" s="124" t="e">
        <f t="shared" ca="1" si="5"/>
        <v>#NUM!</v>
      </c>
      <c r="H123" s="124" t="e">
        <f t="shared" ca="1" si="6"/>
        <v>#NUM!</v>
      </c>
      <c r="I123" s="192">
        <f t="shared" si="7"/>
        <v>7.833333333333333</v>
      </c>
      <c r="J123" s="125">
        <f t="shared" si="13"/>
        <v>0</v>
      </c>
      <c r="K123" s="125">
        <f t="shared" si="8"/>
        <v>0</v>
      </c>
      <c r="L123" s="125">
        <f t="shared" si="9"/>
        <v>0</v>
      </c>
      <c r="M123" s="125" t="e">
        <f t="shared" ca="1" si="10"/>
        <v>#NUM!</v>
      </c>
      <c r="N123" s="125">
        <f t="shared" si="14"/>
        <v>0</v>
      </c>
      <c r="O123" s="125">
        <f t="shared" si="11"/>
        <v>0</v>
      </c>
      <c r="P123" s="125">
        <f t="shared" si="12"/>
        <v>0</v>
      </c>
      <c r="Q123" s="139"/>
      <c r="R123" s="139"/>
      <c r="S123" s="135"/>
      <c r="T123" s="135"/>
      <c r="U123" s="135"/>
      <c r="V123" s="135"/>
      <c r="W123" s="135"/>
      <c r="X123" s="135"/>
      <c r="Y123" s="135"/>
      <c r="Z123" s="135"/>
    </row>
    <row r="124" spans="1:26" ht="23.25" customHeight="1">
      <c r="A124" s="122">
        <v>95</v>
      </c>
      <c r="B124" s="123" t="e">
        <f t="shared" ca="1" si="0"/>
        <v>#NUM!</v>
      </c>
      <c r="C124" s="123" t="e">
        <f t="shared" ca="1" si="1"/>
        <v>#NUM!</v>
      </c>
      <c r="D124" s="124" t="e">
        <f t="shared" ca="1" si="2"/>
        <v>#NUM!</v>
      </c>
      <c r="E124" s="124" t="e">
        <f t="shared" ca="1" si="3"/>
        <v>#NUM!</v>
      </c>
      <c r="F124" s="124" t="e">
        <f t="shared" ca="1" si="4"/>
        <v>#NUM!</v>
      </c>
      <c r="G124" s="124" t="e">
        <f t="shared" ca="1" si="5"/>
        <v>#NUM!</v>
      </c>
      <c r="H124" s="124" t="e">
        <f t="shared" ca="1" si="6"/>
        <v>#NUM!</v>
      </c>
      <c r="I124" s="192">
        <f t="shared" si="7"/>
        <v>7.916666666666667</v>
      </c>
      <c r="J124" s="125">
        <f t="shared" si="13"/>
        <v>0</v>
      </c>
      <c r="K124" s="125">
        <f t="shared" si="8"/>
        <v>0</v>
      </c>
      <c r="L124" s="125">
        <f t="shared" si="9"/>
        <v>0</v>
      </c>
      <c r="M124" s="125" t="e">
        <f t="shared" ca="1" si="10"/>
        <v>#NUM!</v>
      </c>
      <c r="N124" s="125">
        <f t="shared" si="14"/>
        <v>0</v>
      </c>
      <c r="O124" s="125">
        <f t="shared" si="11"/>
        <v>0</v>
      </c>
      <c r="P124" s="125">
        <f t="shared" si="12"/>
        <v>0</v>
      </c>
      <c r="Q124" s="139"/>
      <c r="R124" s="139"/>
      <c r="S124" s="135"/>
      <c r="T124" s="135"/>
      <c r="U124" s="135"/>
      <c r="V124" s="135"/>
      <c r="W124" s="135"/>
      <c r="X124" s="135"/>
      <c r="Y124" s="135"/>
      <c r="Z124" s="135"/>
    </row>
    <row r="125" spans="1:26" ht="23.25" customHeight="1">
      <c r="A125" s="122">
        <v>96</v>
      </c>
      <c r="B125" s="123" t="e">
        <f t="shared" ca="1" si="0"/>
        <v>#NUM!</v>
      </c>
      <c r="C125" s="123" t="e">
        <f t="shared" ca="1" si="1"/>
        <v>#NUM!</v>
      </c>
      <c r="D125" s="124" t="e">
        <f t="shared" ca="1" si="2"/>
        <v>#NUM!</v>
      </c>
      <c r="E125" s="124" t="e">
        <f t="shared" ca="1" si="3"/>
        <v>#NUM!</v>
      </c>
      <c r="F125" s="124" t="e">
        <f t="shared" ca="1" si="4"/>
        <v>#NUM!</v>
      </c>
      <c r="G125" s="124" t="e">
        <f t="shared" ca="1" si="5"/>
        <v>#NUM!</v>
      </c>
      <c r="H125" s="124" t="e">
        <f t="shared" ca="1" si="6"/>
        <v>#NUM!</v>
      </c>
      <c r="I125" s="192">
        <f t="shared" si="7"/>
        <v>8</v>
      </c>
      <c r="J125" s="125">
        <f t="shared" si="13"/>
        <v>0</v>
      </c>
      <c r="K125" s="125">
        <f t="shared" si="8"/>
        <v>0</v>
      </c>
      <c r="L125" s="125">
        <f t="shared" si="9"/>
        <v>0</v>
      </c>
      <c r="M125" s="125" t="e">
        <f t="shared" ca="1" si="10"/>
        <v>#NUM!</v>
      </c>
      <c r="N125" s="125">
        <f t="shared" si="14"/>
        <v>0</v>
      </c>
      <c r="O125" s="125">
        <f t="shared" si="11"/>
        <v>0</v>
      </c>
      <c r="P125" s="125">
        <f t="shared" si="12"/>
        <v>0</v>
      </c>
      <c r="Q125" s="139"/>
      <c r="R125" s="139"/>
      <c r="S125" s="135"/>
      <c r="T125" s="135"/>
      <c r="U125" s="135"/>
      <c r="V125" s="135"/>
      <c r="W125" s="135"/>
      <c r="X125" s="135"/>
      <c r="Y125" s="135"/>
      <c r="Z125" s="135"/>
    </row>
    <row r="126" spans="1:26" ht="23.25" customHeight="1">
      <c r="A126" s="122">
        <v>97</v>
      </c>
      <c r="B126" s="123" t="e">
        <f t="shared" ca="1" si="0"/>
        <v>#NUM!</v>
      </c>
      <c r="C126" s="123" t="e">
        <f t="shared" ca="1" si="1"/>
        <v>#NUM!</v>
      </c>
      <c r="D126" s="124" t="e">
        <f t="shared" ca="1" si="2"/>
        <v>#NUM!</v>
      </c>
      <c r="E126" s="124" t="e">
        <f t="shared" ca="1" si="3"/>
        <v>#NUM!</v>
      </c>
      <c r="F126" s="124" t="e">
        <f t="shared" ca="1" si="4"/>
        <v>#NUM!</v>
      </c>
      <c r="G126" s="124" t="e">
        <f t="shared" ca="1" si="5"/>
        <v>#NUM!</v>
      </c>
      <c r="H126" s="124" t="e">
        <f t="shared" ca="1" si="6"/>
        <v>#NUM!</v>
      </c>
      <c r="I126" s="192">
        <f t="shared" si="7"/>
        <v>8.0833333333333339</v>
      </c>
      <c r="J126" s="125">
        <f t="shared" si="13"/>
        <v>0</v>
      </c>
      <c r="K126" s="125">
        <f t="shared" si="8"/>
        <v>0</v>
      </c>
      <c r="L126" s="125">
        <f t="shared" si="9"/>
        <v>0</v>
      </c>
      <c r="M126" s="125" t="e">
        <f t="shared" ca="1" si="10"/>
        <v>#NUM!</v>
      </c>
      <c r="N126" s="125">
        <f t="shared" si="14"/>
        <v>0</v>
      </c>
      <c r="O126" s="125">
        <f t="shared" si="11"/>
        <v>0</v>
      </c>
      <c r="P126" s="125">
        <f t="shared" si="12"/>
        <v>0</v>
      </c>
      <c r="Q126" s="139"/>
      <c r="R126" s="139"/>
      <c r="S126" s="135"/>
      <c r="T126" s="135"/>
      <c r="U126" s="135"/>
      <c r="V126" s="135"/>
      <c r="W126" s="135"/>
      <c r="X126" s="135"/>
      <c r="Y126" s="135"/>
      <c r="Z126" s="135"/>
    </row>
    <row r="127" spans="1:26" ht="23.25" customHeight="1">
      <c r="A127" s="122">
        <v>98</v>
      </c>
      <c r="B127" s="123" t="e">
        <f t="shared" ca="1" si="0"/>
        <v>#NUM!</v>
      </c>
      <c r="C127" s="123" t="e">
        <f t="shared" ca="1" si="1"/>
        <v>#NUM!</v>
      </c>
      <c r="D127" s="124" t="e">
        <f t="shared" ca="1" si="2"/>
        <v>#NUM!</v>
      </c>
      <c r="E127" s="124" t="e">
        <f t="shared" ca="1" si="3"/>
        <v>#NUM!</v>
      </c>
      <c r="F127" s="124" t="e">
        <f t="shared" ca="1" si="4"/>
        <v>#NUM!</v>
      </c>
      <c r="G127" s="124" t="e">
        <f t="shared" ca="1" si="5"/>
        <v>#NUM!</v>
      </c>
      <c r="H127" s="124" t="e">
        <f t="shared" ca="1" si="6"/>
        <v>#NUM!</v>
      </c>
      <c r="I127" s="192">
        <f t="shared" si="7"/>
        <v>8.1666666666666661</v>
      </c>
      <c r="J127" s="125">
        <f t="shared" si="13"/>
        <v>0</v>
      </c>
      <c r="K127" s="125">
        <f t="shared" si="8"/>
        <v>0</v>
      </c>
      <c r="L127" s="125">
        <f t="shared" si="9"/>
        <v>0</v>
      </c>
      <c r="M127" s="125" t="e">
        <f t="shared" ca="1" si="10"/>
        <v>#NUM!</v>
      </c>
      <c r="N127" s="125">
        <f t="shared" si="14"/>
        <v>0</v>
      </c>
      <c r="O127" s="125">
        <f t="shared" si="11"/>
        <v>0</v>
      </c>
      <c r="P127" s="125">
        <f t="shared" si="12"/>
        <v>0</v>
      </c>
      <c r="Q127" s="139"/>
      <c r="R127" s="139"/>
      <c r="S127" s="135"/>
      <c r="T127" s="135"/>
      <c r="U127" s="135"/>
      <c r="V127" s="135"/>
      <c r="W127" s="135"/>
      <c r="X127" s="135"/>
      <c r="Y127" s="135"/>
      <c r="Z127" s="135"/>
    </row>
    <row r="128" spans="1:26" ht="23.25" customHeight="1">
      <c r="A128" s="122">
        <v>99</v>
      </c>
      <c r="B128" s="123" t="e">
        <f t="shared" ca="1" si="0"/>
        <v>#NUM!</v>
      </c>
      <c r="C128" s="123" t="e">
        <f t="shared" ca="1" si="1"/>
        <v>#NUM!</v>
      </c>
      <c r="D128" s="124" t="e">
        <f t="shared" ca="1" si="2"/>
        <v>#NUM!</v>
      </c>
      <c r="E128" s="124" t="e">
        <f t="shared" ca="1" si="3"/>
        <v>#NUM!</v>
      </c>
      <c r="F128" s="124" t="e">
        <f t="shared" ca="1" si="4"/>
        <v>#NUM!</v>
      </c>
      <c r="G128" s="124" t="e">
        <f t="shared" ca="1" si="5"/>
        <v>#NUM!</v>
      </c>
      <c r="H128" s="124" t="e">
        <f t="shared" ca="1" si="6"/>
        <v>#NUM!</v>
      </c>
      <c r="I128" s="192">
        <f t="shared" si="7"/>
        <v>8.25</v>
      </c>
      <c r="J128" s="125">
        <f t="shared" si="13"/>
        <v>0</v>
      </c>
      <c r="K128" s="125">
        <f t="shared" si="8"/>
        <v>0</v>
      </c>
      <c r="L128" s="125">
        <f t="shared" si="9"/>
        <v>0</v>
      </c>
      <c r="M128" s="125" t="e">
        <f t="shared" ca="1" si="10"/>
        <v>#NUM!</v>
      </c>
      <c r="N128" s="125">
        <f t="shared" si="14"/>
        <v>0</v>
      </c>
      <c r="O128" s="125">
        <f t="shared" si="11"/>
        <v>0</v>
      </c>
      <c r="P128" s="125">
        <f t="shared" si="12"/>
        <v>0</v>
      </c>
      <c r="Q128" s="139"/>
      <c r="R128" s="139"/>
      <c r="S128" s="135"/>
      <c r="T128" s="135"/>
      <c r="U128" s="135"/>
      <c r="V128" s="135"/>
      <c r="W128" s="135"/>
      <c r="X128" s="135"/>
      <c r="Y128" s="135"/>
      <c r="Z128" s="135"/>
    </row>
    <row r="129" spans="1:26" ht="23.25" customHeight="1">
      <c r="A129" s="122">
        <v>100</v>
      </c>
      <c r="B129" s="123" t="e">
        <f t="shared" ca="1" si="0"/>
        <v>#NUM!</v>
      </c>
      <c r="C129" s="123" t="e">
        <f t="shared" ca="1" si="1"/>
        <v>#NUM!</v>
      </c>
      <c r="D129" s="124" t="e">
        <f t="shared" ca="1" si="2"/>
        <v>#NUM!</v>
      </c>
      <c r="E129" s="124" t="e">
        <f t="shared" ca="1" si="3"/>
        <v>#NUM!</v>
      </c>
      <c r="F129" s="124" t="e">
        <f t="shared" ca="1" si="4"/>
        <v>#NUM!</v>
      </c>
      <c r="G129" s="124" t="e">
        <f t="shared" ca="1" si="5"/>
        <v>#NUM!</v>
      </c>
      <c r="H129" s="124" t="e">
        <f t="shared" ca="1" si="6"/>
        <v>#NUM!</v>
      </c>
      <c r="I129" s="192">
        <f t="shared" si="7"/>
        <v>8.3333333333333339</v>
      </c>
      <c r="J129" s="125">
        <f t="shared" si="13"/>
        <v>0</v>
      </c>
      <c r="K129" s="125">
        <f t="shared" si="8"/>
        <v>0</v>
      </c>
      <c r="L129" s="125">
        <f t="shared" si="9"/>
        <v>0</v>
      </c>
      <c r="M129" s="125" t="e">
        <f t="shared" ca="1" si="10"/>
        <v>#NUM!</v>
      </c>
      <c r="N129" s="125">
        <f t="shared" si="14"/>
        <v>0</v>
      </c>
      <c r="O129" s="125">
        <f t="shared" si="11"/>
        <v>0</v>
      </c>
      <c r="P129" s="125">
        <f t="shared" si="12"/>
        <v>0</v>
      </c>
      <c r="Q129" s="139"/>
      <c r="R129" s="139"/>
      <c r="S129" s="135"/>
      <c r="T129" s="135"/>
      <c r="U129" s="135"/>
      <c r="V129" s="135"/>
      <c r="W129" s="135"/>
      <c r="X129" s="135"/>
      <c r="Y129" s="135"/>
      <c r="Z129" s="135"/>
    </row>
    <row r="130" spans="1:26" ht="23.25" customHeight="1">
      <c r="A130" s="122">
        <v>101</v>
      </c>
      <c r="B130" s="123" t="e">
        <f t="shared" ca="1" si="0"/>
        <v>#NUM!</v>
      </c>
      <c r="C130" s="123" t="e">
        <f t="shared" ca="1" si="1"/>
        <v>#NUM!</v>
      </c>
      <c r="D130" s="124" t="e">
        <f t="shared" ca="1" si="2"/>
        <v>#NUM!</v>
      </c>
      <c r="E130" s="124" t="e">
        <f t="shared" ca="1" si="3"/>
        <v>#NUM!</v>
      </c>
      <c r="F130" s="124" t="e">
        <f t="shared" ca="1" si="4"/>
        <v>#NUM!</v>
      </c>
      <c r="G130" s="124" t="e">
        <f t="shared" ca="1" si="5"/>
        <v>#NUM!</v>
      </c>
      <c r="H130" s="124" t="e">
        <f t="shared" ca="1" si="6"/>
        <v>#NUM!</v>
      </c>
      <c r="I130" s="192">
        <f t="shared" si="7"/>
        <v>8.4166666666666661</v>
      </c>
      <c r="J130" s="125">
        <f t="shared" si="13"/>
        <v>0</v>
      </c>
      <c r="K130" s="125">
        <f t="shared" si="8"/>
        <v>0</v>
      </c>
      <c r="L130" s="125">
        <f t="shared" si="9"/>
        <v>0</v>
      </c>
      <c r="M130" s="125" t="e">
        <f t="shared" ca="1" si="10"/>
        <v>#NUM!</v>
      </c>
      <c r="N130" s="125">
        <f t="shared" si="14"/>
        <v>0</v>
      </c>
      <c r="O130" s="125">
        <f t="shared" si="11"/>
        <v>0</v>
      </c>
      <c r="P130" s="125">
        <f t="shared" si="12"/>
        <v>0</v>
      </c>
      <c r="Q130" s="139"/>
      <c r="R130" s="139"/>
      <c r="S130" s="135"/>
      <c r="T130" s="135"/>
      <c r="U130" s="135"/>
      <c r="V130" s="135"/>
      <c r="W130" s="135"/>
      <c r="X130" s="135"/>
      <c r="Y130" s="135"/>
      <c r="Z130" s="135"/>
    </row>
    <row r="131" spans="1:26" ht="23.25" customHeight="1">
      <c r="A131" s="122">
        <v>102</v>
      </c>
      <c r="B131" s="123" t="e">
        <f t="shared" ca="1" si="0"/>
        <v>#NUM!</v>
      </c>
      <c r="C131" s="123" t="e">
        <f t="shared" ca="1" si="1"/>
        <v>#NUM!</v>
      </c>
      <c r="D131" s="124" t="e">
        <f t="shared" ca="1" si="2"/>
        <v>#NUM!</v>
      </c>
      <c r="E131" s="124" t="e">
        <f t="shared" ca="1" si="3"/>
        <v>#NUM!</v>
      </c>
      <c r="F131" s="124" t="e">
        <f t="shared" ca="1" si="4"/>
        <v>#NUM!</v>
      </c>
      <c r="G131" s="124" t="e">
        <f t="shared" ca="1" si="5"/>
        <v>#NUM!</v>
      </c>
      <c r="H131" s="124" t="e">
        <f t="shared" ca="1" si="6"/>
        <v>#NUM!</v>
      </c>
      <c r="I131" s="192">
        <f t="shared" si="7"/>
        <v>8.5</v>
      </c>
      <c r="J131" s="125">
        <f t="shared" si="13"/>
        <v>0</v>
      </c>
      <c r="K131" s="125">
        <f t="shared" si="8"/>
        <v>0</v>
      </c>
      <c r="L131" s="125">
        <f t="shared" si="9"/>
        <v>0</v>
      </c>
      <c r="M131" s="125" t="e">
        <f t="shared" ca="1" si="10"/>
        <v>#NUM!</v>
      </c>
      <c r="N131" s="125">
        <f t="shared" si="14"/>
        <v>0</v>
      </c>
      <c r="O131" s="125">
        <f t="shared" si="11"/>
        <v>0</v>
      </c>
      <c r="P131" s="125">
        <f t="shared" si="12"/>
        <v>0</v>
      </c>
      <c r="Q131" s="139"/>
      <c r="R131" s="139"/>
      <c r="S131" s="135"/>
      <c r="T131" s="135"/>
      <c r="U131" s="135"/>
      <c r="V131" s="135"/>
      <c r="W131" s="135"/>
      <c r="X131" s="135"/>
      <c r="Y131" s="135"/>
      <c r="Z131" s="135"/>
    </row>
    <row r="132" spans="1:26" ht="23.25" customHeight="1">
      <c r="A132" s="122">
        <v>103</v>
      </c>
      <c r="B132" s="123" t="e">
        <f t="shared" ca="1" si="0"/>
        <v>#NUM!</v>
      </c>
      <c r="C132" s="123" t="e">
        <f t="shared" ca="1" si="1"/>
        <v>#NUM!</v>
      </c>
      <c r="D132" s="124" t="e">
        <f t="shared" ca="1" si="2"/>
        <v>#NUM!</v>
      </c>
      <c r="E132" s="124" t="e">
        <f t="shared" ca="1" si="3"/>
        <v>#NUM!</v>
      </c>
      <c r="F132" s="124" t="e">
        <f t="shared" ca="1" si="4"/>
        <v>#NUM!</v>
      </c>
      <c r="G132" s="124" t="e">
        <f t="shared" ca="1" si="5"/>
        <v>#NUM!</v>
      </c>
      <c r="H132" s="124" t="e">
        <f t="shared" ca="1" si="6"/>
        <v>#NUM!</v>
      </c>
      <c r="I132" s="192">
        <f t="shared" si="7"/>
        <v>8.5833333333333339</v>
      </c>
      <c r="J132" s="125">
        <f t="shared" si="13"/>
        <v>0</v>
      </c>
      <c r="K132" s="125">
        <f t="shared" si="8"/>
        <v>0</v>
      </c>
      <c r="L132" s="125">
        <f t="shared" si="9"/>
        <v>0</v>
      </c>
      <c r="M132" s="125" t="e">
        <f t="shared" ca="1" si="10"/>
        <v>#NUM!</v>
      </c>
      <c r="N132" s="125">
        <f t="shared" si="14"/>
        <v>0</v>
      </c>
      <c r="O132" s="125">
        <f t="shared" si="11"/>
        <v>0</v>
      </c>
      <c r="P132" s="125">
        <f t="shared" si="12"/>
        <v>0</v>
      </c>
      <c r="Q132" s="139"/>
      <c r="R132" s="139"/>
      <c r="S132" s="135"/>
      <c r="T132" s="135"/>
      <c r="U132" s="135"/>
      <c r="V132" s="135"/>
      <c r="W132" s="135"/>
      <c r="X132" s="135"/>
      <c r="Y132" s="135"/>
      <c r="Z132" s="135"/>
    </row>
    <row r="133" spans="1:26" ht="23.25" customHeight="1">
      <c r="A133" s="122">
        <v>104</v>
      </c>
      <c r="B133" s="123" t="e">
        <f t="shared" ca="1" si="0"/>
        <v>#NUM!</v>
      </c>
      <c r="C133" s="123" t="e">
        <f t="shared" ca="1" si="1"/>
        <v>#NUM!</v>
      </c>
      <c r="D133" s="124" t="e">
        <f t="shared" ca="1" si="2"/>
        <v>#NUM!</v>
      </c>
      <c r="E133" s="124" t="e">
        <f t="shared" ca="1" si="3"/>
        <v>#NUM!</v>
      </c>
      <c r="F133" s="124" t="e">
        <f t="shared" ca="1" si="4"/>
        <v>#NUM!</v>
      </c>
      <c r="G133" s="124" t="e">
        <f t="shared" ca="1" si="5"/>
        <v>#NUM!</v>
      </c>
      <c r="H133" s="124" t="e">
        <f t="shared" ca="1" si="6"/>
        <v>#NUM!</v>
      </c>
      <c r="I133" s="192">
        <f t="shared" si="7"/>
        <v>8.6666666666666661</v>
      </c>
      <c r="J133" s="125">
        <f t="shared" si="13"/>
        <v>0</v>
      </c>
      <c r="K133" s="125">
        <f t="shared" si="8"/>
        <v>0</v>
      </c>
      <c r="L133" s="125">
        <f t="shared" si="9"/>
        <v>0</v>
      </c>
      <c r="M133" s="125" t="e">
        <f t="shared" ca="1" si="10"/>
        <v>#NUM!</v>
      </c>
      <c r="N133" s="125">
        <f t="shared" si="14"/>
        <v>0</v>
      </c>
      <c r="O133" s="125">
        <f t="shared" si="11"/>
        <v>0</v>
      </c>
      <c r="P133" s="125">
        <f t="shared" si="12"/>
        <v>0</v>
      </c>
      <c r="Q133" s="139"/>
      <c r="R133" s="139"/>
      <c r="S133" s="135"/>
      <c r="T133" s="135"/>
      <c r="U133" s="135"/>
      <c r="V133" s="135"/>
      <c r="W133" s="135"/>
      <c r="X133" s="135"/>
      <c r="Y133" s="135"/>
      <c r="Z133" s="135"/>
    </row>
    <row r="134" spans="1:26" ht="23.25" customHeight="1">
      <c r="A134" s="122">
        <v>105</v>
      </c>
      <c r="B134" s="123" t="e">
        <f t="shared" ca="1" si="0"/>
        <v>#NUM!</v>
      </c>
      <c r="C134" s="123" t="e">
        <f t="shared" ca="1" si="1"/>
        <v>#NUM!</v>
      </c>
      <c r="D134" s="124" t="e">
        <f t="shared" ca="1" si="2"/>
        <v>#NUM!</v>
      </c>
      <c r="E134" s="124" t="e">
        <f t="shared" ca="1" si="3"/>
        <v>#NUM!</v>
      </c>
      <c r="F134" s="124" t="e">
        <f t="shared" ca="1" si="4"/>
        <v>#NUM!</v>
      </c>
      <c r="G134" s="124" t="e">
        <f t="shared" ca="1" si="5"/>
        <v>#NUM!</v>
      </c>
      <c r="H134" s="124" t="e">
        <f t="shared" ca="1" si="6"/>
        <v>#NUM!</v>
      </c>
      <c r="I134" s="192">
        <f t="shared" si="7"/>
        <v>8.75</v>
      </c>
      <c r="J134" s="125">
        <f t="shared" si="13"/>
        <v>0</v>
      </c>
      <c r="K134" s="125">
        <f t="shared" si="8"/>
        <v>0</v>
      </c>
      <c r="L134" s="125">
        <f t="shared" si="9"/>
        <v>0</v>
      </c>
      <c r="M134" s="125" t="e">
        <f t="shared" ca="1" si="10"/>
        <v>#NUM!</v>
      </c>
      <c r="N134" s="125">
        <f t="shared" si="14"/>
        <v>0</v>
      </c>
      <c r="O134" s="125">
        <f t="shared" si="11"/>
        <v>0</v>
      </c>
      <c r="P134" s="125">
        <f t="shared" si="12"/>
        <v>0</v>
      </c>
      <c r="Q134" s="139"/>
      <c r="R134" s="139"/>
      <c r="S134" s="135"/>
      <c r="T134" s="135"/>
      <c r="U134" s="135"/>
      <c r="V134" s="135"/>
      <c r="W134" s="135"/>
      <c r="X134" s="135"/>
      <c r="Y134" s="135"/>
      <c r="Z134" s="135"/>
    </row>
    <row r="135" spans="1:26" ht="23.25" customHeight="1">
      <c r="A135" s="122">
        <v>106</v>
      </c>
      <c r="B135" s="123" t="e">
        <f t="shared" ca="1" si="0"/>
        <v>#NUM!</v>
      </c>
      <c r="C135" s="123" t="e">
        <f t="shared" ca="1" si="1"/>
        <v>#NUM!</v>
      </c>
      <c r="D135" s="124" t="e">
        <f t="shared" ca="1" si="2"/>
        <v>#NUM!</v>
      </c>
      <c r="E135" s="124" t="e">
        <f t="shared" ca="1" si="3"/>
        <v>#NUM!</v>
      </c>
      <c r="F135" s="124" t="e">
        <f t="shared" ca="1" si="4"/>
        <v>#NUM!</v>
      </c>
      <c r="G135" s="124" t="e">
        <f t="shared" ca="1" si="5"/>
        <v>#NUM!</v>
      </c>
      <c r="H135" s="124" t="e">
        <f t="shared" ca="1" si="6"/>
        <v>#NUM!</v>
      </c>
      <c r="I135" s="192">
        <f t="shared" si="7"/>
        <v>8.8333333333333339</v>
      </c>
      <c r="J135" s="125">
        <f t="shared" si="13"/>
        <v>0</v>
      </c>
      <c r="K135" s="125">
        <f t="shared" si="8"/>
        <v>0</v>
      </c>
      <c r="L135" s="125">
        <f t="shared" si="9"/>
        <v>0</v>
      </c>
      <c r="M135" s="125" t="e">
        <f t="shared" ca="1" si="10"/>
        <v>#NUM!</v>
      </c>
      <c r="N135" s="125">
        <f t="shared" si="14"/>
        <v>0</v>
      </c>
      <c r="O135" s="125">
        <f t="shared" si="11"/>
        <v>0</v>
      </c>
      <c r="P135" s="125">
        <f t="shared" si="12"/>
        <v>0</v>
      </c>
      <c r="Q135" s="139"/>
      <c r="R135" s="139"/>
      <c r="S135" s="135"/>
      <c r="T135" s="135"/>
      <c r="U135" s="135"/>
      <c r="V135" s="135"/>
      <c r="W135" s="135"/>
      <c r="X135" s="135"/>
      <c r="Y135" s="135"/>
      <c r="Z135" s="135"/>
    </row>
    <row r="136" spans="1:26" ht="23.25" customHeight="1">
      <c r="A136" s="122">
        <v>107</v>
      </c>
      <c r="B136" s="123" t="e">
        <f t="shared" ca="1" si="0"/>
        <v>#NUM!</v>
      </c>
      <c r="C136" s="123" t="e">
        <f t="shared" ca="1" si="1"/>
        <v>#NUM!</v>
      </c>
      <c r="D136" s="124" t="e">
        <f t="shared" ca="1" si="2"/>
        <v>#NUM!</v>
      </c>
      <c r="E136" s="124" t="e">
        <f t="shared" ca="1" si="3"/>
        <v>#NUM!</v>
      </c>
      <c r="F136" s="124" t="e">
        <f t="shared" ca="1" si="4"/>
        <v>#NUM!</v>
      </c>
      <c r="G136" s="124" t="e">
        <f t="shared" ca="1" si="5"/>
        <v>#NUM!</v>
      </c>
      <c r="H136" s="124" t="e">
        <f t="shared" ca="1" si="6"/>
        <v>#NUM!</v>
      </c>
      <c r="I136" s="192">
        <f t="shared" si="7"/>
        <v>8.9166666666666661</v>
      </c>
      <c r="J136" s="125">
        <f t="shared" si="13"/>
        <v>0</v>
      </c>
      <c r="K136" s="125">
        <f t="shared" si="8"/>
        <v>0</v>
      </c>
      <c r="L136" s="125">
        <f t="shared" si="9"/>
        <v>0</v>
      </c>
      <c r="M136" s="125" t="e">
        <f t="shared" ca="1" si="10"/>
        <v>#NUM!</v>
      </c>
      <c r="N136" s="125">
        <f t="shared" si="14"/>
        <v>0</v>
      </c>
      <c r="O136" s="125">
        <f t="shared" si="11"/>
        <v>0</v>
      </c>
      <c r="P136" s="125">
        <f t="shared" si="12"/>
        <v>0</v>
      </c>
      <c r="Q136" s="139"/>
      <c r="R136" s="139"/>
      <c r="S136" s="135"/>
      <c r="T136" s="135"/>
      <c r="U136" s="135"/>
      <c r="V136" s="135"/>
      <c r="W136" s="135"/>
      <c r="X136" s="135"/>
      <c r="Y136" s="135"/>
      <c r="Z136" s="135"/>
    </row>
    <row r="137" spans="1:26" ht="23.25" customHeight="1">
      <c r="A137" s="122">
        <v>108</v>
      </c>
      <c r="B137" s="123" t="e">
        <f t="shared" ca="1" si="0"/>
        <v>#NUM!</v>
      </c>
      <c r="C137" s="123" t="e">
        <f t="shared" ca="1" si="1"/>
        <v>#NUM!</v>
      </c>
      <c r="D137" s="124" t="e">
        <f t="shared" ca="1" si="2"/>
        <v>#NUM!</v>
      </c>
      <c r="E137" s="124" t="e">
        <f t="shared" ca="1" si="3"/>
        <v>#NUM!</v>
      </c>
      <c r="F137" s="124" t="e">
        <f t="shared" ca="1" si="4"/>
        <v>#NUM!</v>
      </c>
      <c r="G137" s="124" t="e">
        <f t="shared" ca="1" si="5"/>
        <v>#NUM!</v>
      </c>
      <c r="H137" s="124" t="e">
        <f t="shared" ca="1" si="6"/>
        <v>#NUM!</v>
      </c>
      <c r="I137" s="192">
        <f t="shared" si="7"/>
        <v>9</v>
      </c>
      <c r="J137" s="125">
        <f t="shared" si="13"/>
        <v>0</v>
      </c>
      <c r="K137" s="125">
        <f t="shared" si="8"/>
        <v>0</v>
      </c>
      <c r="L137" s="125">
        <f t="shared" si="9"/>
        <v>0</v>
      </c>
      <c r="M137" s="125" t="e">
        <f t="shared" ca="1" si="10"/>
        <v>#NUM!</v>
      </c>
      <c r="N137" s="125">
        <f t="shared" si="14"/>
        <v>0</v>
      </c>
      <c r="O137" s="125">
        <f t="shared" si="11"/>
        <v>0</v>
      </c>
      <c r="P137" s="125">
        <f t="shared" si="12"/>
        <v>0</v>
      </c>
      <c r="Q137" s="139"/>
      <c r="R137" s="139"/>
      <c r="S137" s="135"/>
      <c r="T137" s="135"/>
      <c r="U137" s="135"/>
      <c r="V137" s="135"/>
      <c r="W137" s="135"/>
      <c r="X137" s="135"/>
      <c r="Y137" s="135"/>
      <c r="Z137" s="135"/>
    </row>
    <row r="138" spans="1:26" ht="23.25" customHeight="1">
      <c r="A138" s="122">
        <v>109</v>
      </c>
      <c r="B138" s="123" t="e">
        <f t="shared" ca="1" si="0"/>
        <v>#NUM!</v>
      </c>
      <c r="C138" s="123" t="e">
        <f t="shared" ca="1" si="1"/>
        <v>#NUM!</v>
      </c>
      <c r="D138" s="124" t="e">
        <f t="shared" ca="1" si="2"/>
        <v>#NUM!</v>
      </c>
      <c r="E138" s="124" t="e">
        <f t="shared" ca="1" si="3"/>
        <v>#NUM!</v>
      </c>
      <c r="F138" s="124" t="e">
        <f t="shared" ca="1" si="4"/>
        <v>#NUM!</v>
      </c>
      <c r="G138" s="124" t="e">
        <f t="shared" ca="1" si="5"/>
        <v>#NUM!</v>
      </c>
      <c r="H138" s="124" t="e">
        <f t="shared" ca="1" si="6"/>
        <v>#NUM!</v>
      </c>
      <c r="I138" s="192">
        <f t="shared" si="7"/>
        <v>9.0833333333333339</v>
      </c>
      <c r="J138" s="125">
        <f t="shared" si="13"/>
        <v>0</v>
      </c>
      <c r="K138" s="125">
        <f t="shared" si="8"/>
        <v>0</v>
      </c>
      <c r="L138" s="125">
        <f t="shared" si="9"/>
        <v>0</v>
      </c>
      <c r="M138" s="125" t="e">
        <f t="shared" ca="1" si="10"/>
        <v>#NUM!</v>
      </c>
      <c r="N138" s="125">
        <f t="shared" si="14"/>
        <v>0</v>
      </c>
      <c r="O138" s="125">
        <f t="shared" si="11"/>
        <v>0</v>
      </c>
      <c r="P138" s="125">
        <f t="shared" si="12"/>
        <v>0</v>
      </c>
      <c r="Q138" s="139"/>
      <c r="R138" s="139"/>
      <c r="S138" s="135"/>
      <c r="T138" s="135"/>
      <c r="U138" s="135"/>
      <c r="V138" s="135"/>
      <c r="W138" s="135"/>
      <c r="X138" s="135"/>
      <c r="Y138" s="135"/>
      <c r="Z138" s="135"/>
    </row>
    <row r="139" spans="1:26" ht="23.25" customHeight="1">
      <c r="A139" s="122">
        <v>110</v>
      </c>
      <c r="B139" s="123" t="e">
        <f t="shared" ca="1" si="0"/>
        <v>#NUM!</v>
      </c>
      <c r="C139" s="123" t="e">
        <f t="shared" ca="1" si="1"/>
        <v>#NUM!</v>
      </c>
      <c r="D139" s="124" t="e">
        <f t="shared" ca="1" si="2"/>
        <v>#NUM!</v>
      </c>
      <c r="E139" s="124" t="e">
        <f t="shared" ca="1" si="3"/>
        <v>#NUM!</v>
      </c>
      <c r="F139" s="124" t="e">
        <f t="shared" ca="1" si="4"/>
        <v>#NUM!</v>
      </c>
      <c r="G139" s="124" t="e">
        <f t="shared" ca="1" si="5"/>
        <v>#NUM!</v>
      </c>
      <c r="H139" s="124" t="e">
        <f t="shared" ca="1" si="6"/>
        <v>#NUM!</v>
      </c>
      <c r="I139" s="192">
        <f t="shared" si="7"/>
        <v>9.1666666666666661</v>
      </c>
      <c r="J139" s="125">
        <f t="shared" si="13"/>
        <v>0</v>
      </c>
      <c r="K139" s="125">
        <f t="shared" si="8"/>
        <v>0</v>
      </c>
      <c r="L139" s="125">
        <f t="shared" si="9"/>
        <v>0</v>
      </c>
      <c r="M139" s="125" t="e">
        <f t="shared" ca="1" si="10"/>
        <v>#NUM!</v>
      </c>
      <c r="N139" s="125">
        <f t="shared" si="14"/>
        <v>0</v>
      </c>
      <c r="O139" s="125">
        <f t="shared" si="11"/>
        <v>0</v>
      </c>
      <c r="P139" s="125">
        <f t="shared" si="12"/>
        <v>0</v>
      </c>
      <c r="Q139" s="139"/>
      <c r="R139" s="139"/>
      <c r="S139" s="135"/>
      <c r="T139" s="135"/>
      <c r="U139" s="135"/>
      <c r="V139" s="135"/>
      <c r="W139" s="135"/>
      <c r="X139" s="135"/>
      <c r="Y139" s="135"/>
      <c r="Z139" s="135"/>
    </row>
    <row r="140" spans="1:26" ht="23.25" customHeight="1">
      <c r="A140" s="122">
        <v>111</v>
      </c>
      <c r="B140" s="123" t="e">
        <f t="shared" ca="1" si="0"/>
        <v>#NUM!</v>
      </c>
      <c r="C140" s="123" t="e">
        <f t="shared" ca="1" si="1"/>
        <v>#NUM!</v>
      </c>
      <c r="D140" s="124" t="e">
        <f t="shared" ca="1" si="2"/>
        <v>#NUM!</v>
      </c>
      <c r="E140" s="124" t="e">
        <f t="shared" ca="1" si="3"/>
        <v>#NUM!</v>
      </c>
      <c r="F140" s="124" t="e">
        <f t="shared" ca="1" si="4"/>
        <v>#NUM!</v>
      </c>
      <c r="G140" s="124" t="e">
        <f t="shared" ca="1" si="5"/>
        <v>#NUM!</v>
      </c>
      <c r="H140" s="124" t="e">
        <f t="shared" ca="1" si="6"/>
        <v>#NUM!</v>
      </c>
      <c r="I140" s="192">
        <f t="shared" si="7"/>
        <v>9.25</v>
      </c>
      <c r="J140" s="125">
        <f t="shared" si="13"/>
        <v>0</v>
      </c>
      <c r="K140" s="125">
        <f t="shared" si="8"/>
        <v>0</v>
      </c>
      <c r="L140" s="125">
        <f t="shared" si="9"/>
        <v>0</v>
      </c>
      <c r="M140" s="125" t="e">
        <f t="shared" ca="1" si="10"/>
        <v>#NUM!</v>
      </c>
      <c r="N140" s="125">
        <f t="shared" si="14"/>
        <v>0</v>
      </c>
      <c r="O140" s="125">
        <f t="shared" si="11"/>
        <v>0</v>
      </c>
      <c r="P140" s="125">
        <f t="shared" si="12"/>
        <v>0</v>
      </c>
      <c r="Q140" s="139"/>
      <c r="R140" s="139"/>
      <c r="S140" s="135"/>
      <c r="T140" s="135"/>
      <c r="U140" s="135"/>
      <c r="V140" s="135"/>
      <c r="W140" s="135"/>
      <c r="X140" s="135"/>
      <c r="Y140" s="135"/>
      <c r="Z140" s="135"/>
    </row>
    <row r="141" spans="1:26" ht="23.25" customHeight="1">
      <c r="A141" s="122">
        <v>112</v>
      </c>
      <c r="B141" s="123" t="e">
        <f t="shared" ca="1" si="0"/>
        <v>#NUM!</v>
      </c>
      <c r="C141" s="123" t="e">
        <f t="shared" ca="1" si="1"/>
        <v>#NUM!</v>
      </c>
      <c r="D141" s="124" t="e">
        <f t="shared" ca="1" si="2"/>
        <v>#NUM!</v>
      </c>
      <c r="E141" s="124" t="e">
        <f t="shared" ca="1" si="3"/>
        <v>#NUM!</v>
      </c>
      <c r="F141" s="124" t="e">
        <f t="shared" ca="1" si="4"/>
        <v>#NUM!</v>
      </c>
      <c r="G141" s="124" t="e">
        <f t="shared" ca="1" si="5"/>
        <v>#NUM!</v>
      </c>
      <c r="H141" s="124" t="e">
        <f t="shared" ca="1" si="6"/>
        <v>#NUM!</v>
      </c>
      <c r="I141" s="192">
        <f t="shared" si="7"/>
        <v>9.3333333333333339</v>
      </c>
      <c r="J141" s="125">
        <f t="shared" si="13"/>
        <v>0</v>
      </c>
      <c r="K141" s="125">
        <f t="shared" si="8"/>
        <v>0</v>
      </c>
      <c r="L141" s="125">
        <f t="shared" si="9"/>
        <v>0</v>
      </c>
      <c r="M141" s="125" t="e">
        <f t="shared" ca="1" si="10"/>
        <v>#NUM!</v>
      </c>
      <c r="N141" s="125">
        <f t="shared" si="14"/>
        <v>0</v>
      </c>
      <c r="O141" s="125">
        <f t="shared" si="11"/>
        <v>0</v>
      </c>
      <c r="P141" s="125">
        <f t="shared" si="12"/>
        <v>0</v>
      </c>
      <c r="Q141" s="139"/>
      <c r="R141" s="139"/>
      <c r="S141" s="135"/>
      <c r="T141" s="135"/>
      <c r="U141" s="135"/>
      <c r="V141" s="135"/>
      <c r="W141" s="135"/>
      <c r="X141" s="135"/>
      <c r="Y141" s="135"/>
      <c r="Z141" s="135"/>
    </row>
    <row r="142" spans="1:26" ht="23.25" customHeight="1">
      <c r="A142" s="122">
        <v>113</v>
      </c>
      <c r="B142" s="123" t="e">
        <f t="shared" ca="1" si="0"/>
        <v>#NUM!</v>
      </c>
      <c r="C142" s="123" t="e">
        <f t="shared" ca="1" si="1"/>
        <v>#NUM!</v>
      </c>
      <c r="D142" s="124" t="e">
        <f t="shared" ca="1" si="2"/>
        <v>#NUM!</v>
      </c>
      <c r="E142" s="124" t="e">
        <f t="shared" ca="1" si="3"/>
        <v>#NUM!</v>
      </c>
      <c r="F142" s="124" t="e">
        <f t="shared" ca="1" si="4"/>
        <v>#NUM!</v>
      </c>
      <c r="G142" s="124" t="e">
        <f t="shared" ca="1" si="5"/>
        <v>#NUM!</v>
      </c>
      <c r="H142" s="124" t="e">
        <f t="shared" ca="1" si="6"/>
        <v>#NUM!</v>
      </c>
      <c r="I142" s="192">
        <f t="shared" si="7"/>
        <v>9.4166666666666661</v>
      </c>
      <c r="J142" s="125">
        <f t="shared" si="13"/>
        <v>0</v>
      </c>
      <c r="K142" s="125">
        <f t="shared" si="8"/>
        <v>0</v>
      </c>
      <c r="L142" s="125">
        <f t="shared" si="9"/>
        <v>0</v>
      </c>
      <c r="M142" s="125" t="e">
        <f t="shared" ca="1" si="10"/>
        <v>#NUM!</v>
      </c>
      <c r="N142" s="125">
        <f t="shared" si="14"/>
        <v>0</v>
      </c>
      <c r="O142" s="125">
        <f t="shared" si="11"/>
        <v>0</v>
      </c>
      <c r="P142" s="125">
        <f t="shared" si="12"/>
        <v>0</v>
      </c>
      <c r="Q142" s="139"/>
      <c r="R142" s="139"/>
      <c r="S142" s="135"/>
      <c r="T142" s="135"/>
      <c r="U142" s="135"/>
      <c r="V142" s="135"/>
      <c r="W142" s="135"/>
      <c r="X142" s="135"/>
      <c r="Y142" s="135"/>
      <c r="Z142" s="135"/>
    </row>
    <row r="143" spans="1:26" ht="23.25" customHeight="1">
      <c r="A143" s="122">
        <v>114</v>
      </c>
      <c r="B143" s="123" t="e">
        <f t="shared" ca="1" si="0"/>
        <v>#NUM!</v>
      </c>
      <c r="C143" s="123" t="e">
        <f t="shared" ca="1" si="1"/>
        <v>#NUM!</v>
      </c>
      <c r="D143" s="124" t="e">
        <f t="shared" ca="1" si="2"/>
        <v>#NUM!</v>
      </c>
      <c r="E143" s="124" t="e">
        <f t="shared" ca="1" si="3"/>
        <v>#NUM!</v>
      </c>
      <c r="F143" s="124" t="e">
        <f t="shared" ca="1" si="4"/>
        <v>#NUM!</v>
      </c>
      <c r="G143" s="124" t="e">
        <f t="shared" ca="1" si="5"/>
        <v>#NUM!</v>
      </c>
      <c r="H143" s="124" t="e">
        <f t="shared" ca="1" si="6"/>
        <v>#NUM!</v>
      </c>
      <c r="I143" s="192">
        <f t="shared" si="7"/>
        <v>9.5</v>
      </c>
      <c r="J143" s="125">
        <f t="shared" si="13"/>
        <v>0</v>
      </c>
      <c r="K143" s="125">
        <f t="shared" si="8"/>
        <v>0</v>
      </c>
      <c r="L143" s="125">
        <f t="shared" si="9"/>
        <v>0</v>
      </c>
      <c r="M143" s="125" t="e">
        <f t="shared" ca="1" si="10"/>
        <v>#NUM!</v>
      </c>
      <c r="N143" s="125">
        <f t="shared" si="14"/>
        <v>0</v>
      </c>
      <c r="O143" s="125">
        <f t="shared" si="11"/>
        <v>0</v>
      </c>
      <c r="P143" s="125">
        <f t="shared" si="12"/>
        <v>0</v>
      </c>
      <c r="Q143" s="139"/>
      <c r="R143" s="139"/>
      <c r="S143" s="135"/>
      <c r="T143" s="135"/>
      <c r="U143" s="135"/>
      <c r="V143" s="135"/>
      <c r="W143" s="135"/>
      <c r="X143" s="135"/>
      <c r="Y143" s="135"/>
      <c r="Z143" s="135"/>
    </row>
    <row r="144" spans="1:26" ht="23.25" customHeight="1">
      <c r="A144" s="122">
        <v>115</v>
      </c>
      <c r="B144" s="123" t="e">
        <f t="shared" ca="1" si="0"/>
        <v>#NUM!</v>
      </c>
      <c r="C144" s="123" t="e">
        <f t="shared" ca="1" si="1"/>
        <v>#NUM!</v>
      </c>
      <c r="D144" s="124" t="e">
        <f t="shared" ca="1" si="2"/>
        <v>#NUM!</v>
      </c>
      <c r="E144" s="124" t="e">
        <f t="shared" ca="1" si="3"/>
        <v>#NUM!</v>
      </c>
      <c r="F144" s="124" t="e">
        <f t="shared" ca="1" si="4"/>
        <v>#NUM!</v>
      </c>
      <c r="G144" s="124" t="e">
        <f t="shared" ca="1" si="5"/>
        <v>#NUM!</v>
      </c>
      <c r="H144" s="124" t="e">
        <f t="shared" ca="1" si="6"/>
        <v>#NUM!</v>
      </c>
      <c r="I144" s="192">
        <f t="shared" si="7"/>
        <v>9.5833333333333339</v>
      </c>
      <c r="J144" s="125">
        <f t="shared" si="13"/>
        <v>0</v>
      </c>
      <c r="K144" s="125">
        <f t="shared" si="8"/>
        <v>0</v>
      </c>
      <c r="L144" s="125">
        <f t="shared" si="9"/>
        <v>0</v>
      </c>
      <c r="M144" s="125" t="e">
        <f t="shared" ca="1" si="10"/>
        <v>#NUM!</v>
      </c>
      <c r="N144" s="125">
        <f t="shared" si="14"/>
        <v>0</v>
      </c>
      <c r="O144" s="125">
        <f t="shared" si="11"/>
        <v>0</v>
      </c>
      <c r="P144" s="125">
        <f t="shared" si="12"/>
        <v>0</v>
      </c>
      <c r="Q144" s="139"/>
      <c r="R144" s="139"/>
      <c r="S144" s="135"/>
      <c r="T144" s="135"/>
      <c r="U144" s="135"/>
      <c r="V144" s="135"/>
      <c r="W144" s="135"/>
      <c r="X144" s="135"/>
      <c r="Y144" s="135"/>
      <c r="Z144" s="135"/>
    </row>
    <row r="145" spans="1:26" ht="23.25" customHeight="1">
      <c r="A145" s="122">
        <v>116</v>
      </c>
      <c r="B145" s="123" t="e">
        <f t="shared" ca="1" si="0"/>
        <v>#NUM!</v>
      </c>
      <c r="C145" s="123" t="e">
        <f t="shared" ca="1" si="1"/>
        <v>#NUM!</v>
      </c>
      <c r="D145" s="124" t="e">
        <f t="shared" ca="1" si="2"/>
        <v>#NUM!</v>
      </c>
      <c r="E145" s="124" t="e">
        <f t="shared" ca="1" si="3"/>
        <v>#NUM!</v>
      </c>
      <c r="F145" s="124" t="e">
        <f t="shared" ca="1" si="4"/>
        <v>#NUM!</v>
      </c>
      <c r="G145" s="124" t="e">
        <f t="shared" ca="1" si="5"/>
        <v>#NUM!</v>
      </c>
      <c r="H145" s="124" t="e">
        <f t="shared" ca="1" si="6"/>
        <v>#NUM!</v>
      </c>
      <c r="I145" s="192">
        <f t="shared" si="7"/>
        <v>9.6666666666666661</v>
      </c>
      <c r="J145" s="125">
        <f t="shared" si="13"/>
        <v>0</v>
      </c>
      <c r="K145" s="125">
        <f t="shared" si="8"/>
        <v>0</v>
      </c>
      <c r="L145" s="125">
        <f t="shared" si="9"/>
        <v>0</v>
      </c>
      <c r="M145" s="125" t="e">
        <f t="shared" ca="1" si="10"/>
        <v>#NUM!</v>
      </c>
      <c r="N145" s="125">
        <f t="shared" si="14"/>
        <v>0</v>
      </c>
      <c r="O145" s="125">
        <f t="shared" si="11"/>
        <v>0</v>
      </c>
      <c r="P145" s="125">
        <f t="shared" si="12"/>
        <v>0</v>
      </c>
      <c r="Q145" s="139"/>
      <c r="R145" s="139"/>
      <c r="S145" s="135"/>
      <c r="T145" s="135"/>
      <c r="U145" s="135"/>
      <c r="V145" s="135"/>
      <c r="W145" s="135"/>
      <c r="X145" s="135"/>
      <c r="Y145" s="135"/>
      <c r="Z145" s="135"/>
    </row>
    <row r="146" spans="1:26" ht="23.25" customHeight="1">
      <c r="A146" s="122">
        <v>117</v>
      </c>
      <c r="B146" s="123" t="e">
        <f t="shared" ca="1" si="0"/>
        <v>#NUM!</v>
      </c>
      <c r="C146" s="123" t="e">
        <f t="shared" ca="1" si="1"/>
        <v>#NUM!</v>
      </c>
      <c r="D146" s="124" t="e">
        <f t="shared" ca="1" si="2"/>
        <v>#NUM!</v>
      </c>
      <c r="E146" s="124" t="e">
        <f t="shared" ca="1" si="3"/>
        <v>#NUM!</v>
      </c>
      <c r="F146" s="124" t="e">
        <f t="shared" ca="1" si="4"/>
        <v>#NUM!</v>
      </c>
      <c r="G146" s="124" t="e">
        <f t="shared" ca="1" si="5"/>
        <v>#NUM!</v>
      </c>
      <c r="H146" s="124" t="e">
        <f t="shared" ca="1" si="6"/>
        <v>#NUM!</v>
      </c>
      <c r="I146" s="192">
        <f t="shared" si="7"/>
        <v>9.75</v>
      </c>
      <c r="J146" s="125">
        <f t="shared" si="13"/>
        <v>0</v>
      </c>
      <c r="K146" s="125">
        <f t="shared" si="8"/>
        <v>0</v>
      </c>
      <c r="L146" s="125">
        <f t="shared" si="9"/>
        <v>0</v>
      </c>
      <c r="M146" s="125" t="e">
        <f t="shared" ca="1" si="10"/>
        <v>#NUM!</v>
      </c>
      <c r="N146" s="125">
        <f t="shared" si="14"/>
        <v>0</v>
      </c>
      <c r="O146" s="125">
        <f t="shared" si="11"/>
        <v>0</v>
      </c>
      <c r="P146" s="125">
        <f t="shared" si="12"/>
        <v>0</v>
      </c>
      <c r="Q146" s="139"/>
      <c r="R146" s="139"/>
      <c r="S146" s="135"/>
      <c r="T146" s="135"/>
      <c r="U146" s="135"/>
      <c r="V146" s="135"/>
      <c r="W146" s="135"/>
      <c r="X146" s="135"/>
      <c r="Y146" s="135"/>
      <c r="Z146" s="135"/>
    </row>
    <row r="147" spans="1:26" ht="23.25" customHeight="1">
      <c r="A147" s="122">
        <v>118</v>
      </c>
      <c r="B147" s="123" t="e">
        <f t="shared" ca="1" si="0"/>
        <v>#NUM!</v>
      </c>
      <c r="C147" s="123" t="e">
        <f t="shared" ca="1" si="1"/>
        <v>#NUM!</v>
      </c>
      <c r="D147" s="124" t="e">
        <f t="shared" ca="1" si="2"/>
        <v>#NUM!</v>
      </c>
      <c r="E147" s="124" t="e">
        <f t="shared" ca="1" si="3"/>
        <v>#NUM!</v>
      </c>
      <c r="F147" s="124" t="e">
        <f t="shared" ca="1" si="4"/>
        <v>#NUM!</v>
      </c>
      <c r="G147" s="124" t="e">
        <f t="shared" ca="1" si="5"/>
        <v>#NUM!</v>
      </c>
      <c r="H147" s="124" t="e">
        <f t="shared" ca="1" si="6"/>
        <v>#NUM!</v>
      </c>
      <c r="I147" s="192">
        <f t="shared" si="7"/>
        <v>9.8333333333333339</v>
      </c>
      <c r="J147" s="125">
        <f t="shared" si="13"/>
        <v>0</v>
      </c>
      <c r="K147" s="125">
        <f t="shared" si="8"/>
        <v>0</v>
      </c>
      <c r="L147" s="125">
        <f t="shared" si="9"/>
        <v>0</v>
      </c>
      <c r="M147" s="125" t="e">
        <f t="shared" ca="1" si="10"/>
        <v>#NUM!</v>
      </c>
      <c r="N147" s="125">
        <f t="shared" si="14"/>
        <v>0</v>
      </c>
      <c r="O147" s="125">
        <f t="shared" si="11"/>
        <v>0</v>
      </c>
      <c r="P147" s="125">
        <f t="shared" si="12"/>
        <v>0</v>
      </c>
      <c r="Q147" s="139"/>
      <c r="R147" s="139"/>
      <c r="S147" s="135"/>
      <c r="T147" s="135"/>
      <c r="U147" s="135"/>
      <c r="V147" s="135"/>
      <c r="W147" s="135"/>
      <c r="X147" s="135"/>
      <c r="Y147" s="135"/>
      <c r="Z147" s="135"/>
    </row>
    <row r="148" spans="1:26" ht="23.25" customHeight="1">
      <c r="A148" s="122">
        <v>119</v>
      </c>
      <c r="B148" s="123" t="e">
        <f t="shared" ca="1" si="0"/>
        <v>#NUM!</v>
      </c>
      <c r="C148" s="123" t="e">
        <f t="shared" ca="1" si="1"/>
        <v>#NUM!</v>
      </c>
      <c r="D148" s="124" t="e">
        <f t="shared" ca="1" si="2"/>
        <v>#NUM!</v>
      </c>
      <c r="E148" s="124" t="e">
        <f t="shared" ca="1" si="3"/>
        <v>#NUM!</v>
      </c>
      <c r="F148" s="124" t="e">
        <f t="shared" ca="1" si="4"/>
        <v>#NUM!</v>
      </c>
      <c r="G148" s="124" t="e">
        <f t="shared" ca="1" si="5"/>
        <v>#NUM!</v>
      </c>
      <c r="H148" s="124" t="e">
        <f t="shared" ca="1" si="6"/>
        <v>#NUM!</v>
      </c>
      <c r="I148" s="192">
        <f t="shared" si="7"/>
        <v>9.9166666666666661</v>
      </c>
      <c r="J148" s="125">
        <f t="shared" si="13"/>
        <v>0</v>
      </c>
      <c r="K148" s="125">
        <f t="shared" si="8"/>
        <v>0</v>
      </c>
      <c r="L148" s="125">
        <f t="shared" si="9"/>
        <v>0</v>
      </c>
      <c r="M148" s="125" t="e">
        <f t="shared" ca="1" si="10"/>
        <v>#NUM!</v>
      </c>
      <c r="N148" s="125">
        <f t="shared" si="14"/>
        <v>0</v>
      </c>
      <c r="O148" s="125">
        <f t="shared" si="11"/>
        <v>0</v>
      </c>
      <c r="P148" s="125">
        <f t="shared" si="12"/>
        <v>0</v>
      </c>
      <c r="Q148" s="139"/>
      <c r="R148" s="139"/>
      <c r="S148" s="135"/>
      <c r="T148" s="135"/>
      <c r="U148" s="135"/>
      <c r="V148" s="135"/>
      <c r="W148" s="135"/>
      <c r="X148" s="135"/>
      <c r="Y148" s="135"/>
      <c r="Z148" s="135"/>
    </row>
    <row r="149" spans="1:26" ht="23.25" customHeight="1">
      <c r="A149" s="122">
        <v>120</v>
      </c>
      <c r="B149" s="123" t="e">
        <f t="shared" ca="1" si="0"/>
        <v>#NUM!</v>
      </c>
      <c r="C149" s="123" t="e">
        <f t="shared" ca="1" si="1"/>
        <v>#NUM!</v>
      </c>
      <c r="D149" s="124" t="e">
        <f t="shared" ca="1" si="2"/>
        <v>#NUM!</v>
      </c>
      <c r="E149" s="124" t="e">
        <f t="shared" ca="1" si="3"/>
        <v>#NUM!</v>
      </c>
      <c r="F149" s="124" t="e">
        <f t="shared" ca="1" si="4"/>
        <v>#NUM!</v>
      </c>
      <c r="G149" s="124" t="e">
        <f t="shared" ca="1" si="5"/>
        <v>#NUM!</v>
      </c>
      <c r="H149" s="124" t="e">
        <f t="shared" ca="1" si="6"/>
        <v>#NUM!</v>
      </c>
      <c r="I149" s="192">
        <f t="shared" si="7"/>
        <v>10</v>
      </c>
      <c r="J149" s="125">
        <f t="shared" si="13"/>
        <v>0</v>
      </c>
      <c r="K149" s="125">
        <f t="shared" si="8"/>
        <v>0</v>
      </c>
      <c r="L149" s="125">
        <f t="shared" si="9"/>
        <v>0</v>
      </c>
      <c r="M149" s="125" t="e">
        <f t="shared" ca="1" si="10"/>
        <v>#NUM!</v>
      </c>
      <c r="N149" s="125">
        <f t="shared" si="14"/>
        <v>0</v>
      </c>
      <c r="O149" s="125">
        <f t="shared" si="11"/>
        <v>0</v>
      </c>
      <c r="P149" s="125">
        <f t="shared" si="12"/>
        <v>0</v>
      </c>
      <c r="Q149" s="139"/>
      <c r="R149" s="139"/>
      <c r="S149" s="135"/>
      <c r="T149" s="135"/>
      <c r="U149" s="135"/>
      <c r="V149" s="135"/>
      <c r="W149" s="135"/>
      <c r="X149" s="135"/>
      <c r="Y149" s="135"/>
      <c r="Z149" s="135"/>
    </row>
    <row r="150" spans="1:26" ht="23.25" customHeight="1">
      <c r="A150" s="122">
        <v>121</v>
      </c>
      <c r="B150" s="123" t="e">
        <f t="shared" ca="1" si="0"/>
        <v>#NUM!</v>
      </c>
      <c r="C150" s="123" t="e">
        <f t="shared" ca="1" si="1"/>
        <v>#NUM!</v>
      </c>
      <c r="D150" s="124" t="e">
        <f t="shared" ca="1" si="2"/>
        <v>#NUM!</v>
      </c>
      <c r="E150" s="124" t="e">
        <f t="shared" ca="1" si="3"/>
        <v>#NUM!</v>
      </c>
      <c r="F150" s="124" t="e">
        <f t="shared" ca="1" si="4"/>
        <v>#NUM!</v>
      </c>
      <c r="G150" s="124" t="e">
        <f t="shared" ca="1" si="5"/>
        <v>#NUM!</v>
      </c>
      <c r="H150" s="124" t="e">
        <f t="shared" ca="1" si="6"/>
        <v>#NUM!</v>
      </c>
      <c r="I150" s="192">
        <f t="shared" si="7"/>
        <v>10.083333333333334</v>
      </c>
      <c r="J150" s="125">
        <f t="shared" si="13"/>
        <v>0</v>
      </c>
      <c r="K150" s="125">
        <f t="shared" si="8"/>
        <v>0</v>
      </c>
      <c r="L150" s="125">
        <f t="shared" si="9"/>
        <v>0</v>
      </c>
      <c r="M150" s="125" t="e">
        <f t="shared" ca="1" si="10"/>
        <v>#NUM!</v>
      </c>
      <c r="N150" s="125">
        <f t="shared" si="14"/>
        <v>0</v>
      </c>
      <c r="O150" s="125">
        <f t="shared" si="11"/>
        <v>0</v>
      </c>
      <c r="P150" s="125">
        <f t="shared" si="12"/>
        <v>0</v>
      </c>
      <c r="Q150" s="139"/>
      <c r="R150" s="139"/>
      <c r="S150" s="135"/>
      <c r="T150" s="135"/>
      <c r="U150" s="135"/>
      <c r="V150" s="135"/>
      <c r="W150" s="135"/>
      <c r="X150" s="135"/>
      <c r="Y150" s="135"/>
      <c r="Z150" s="135"/>
    </row>
    <row r="151" spans="1:26" ht="23.25" customHeight="1">
      <c r="A151" s="122">
        <v>122</v>
      </c>
      <c r="B151" s="123" t="e">
        <f t="shared" ca="1" si="0"/>
        <v>#NUM!</v>
      </c>
      <c r="C151" s="123" t="e">
        <f t="shared" ca="1" si="1"/>
        <v>#NUM!</v>
      </c>
      <c r="D151" s="124" t="e">
        <f t="shared" ca="1" si="2"/>
        <v>#NUM!</v>
      </c>
      <c r="E151" s="124" t="e">
        <f t="shared" ca="1" si="3"/>
        <v>#NUM!</v>
      </c>
      <c r="F151" s="124" t="e">
        <f t="shared" ca="1" si="4"/>
        <v>#NUM!</v>
      </c>
      <c r="G151" s="124" t="e">
        <f t="shared" ca="1" si="5"/>
        <v>#NUM!</v>
      </c>
      <c r="H151" s="124" t="e">
        <f t="shared" ca="1" si="6"/>
        <v>#NUM!</v>
      </c>
      <c r="I151" s="192">
        <f t="shared" si="7"/>
        <v>10.166666666666666</v>
      </c>
      <c r="J151" s="125">
        <f t="shared" si="13"/>
        <v>0</v>
      </c>
      <c r="K151" s="125">
        <f t="shared" si="8"/>
        <v>0</v>
      </c>
      <c r="L151" s="125">
        <f t="shared" si="9"/>
        <v>0</v>
      </c>
      <c r="M151" s="125" t="e">
        <f t="shared" ca="1" si="10"/>
        <v>#NUM!</v>
      </c>
      <c r="N151" s="125">
        <f t="shared" si="14"/>
        <v>0</v>
      </c>
      <c r="O151" s="125">
        <f t="shared" si="11"/>
        <v>0</v>
      </c>
      <c r="P151" s="125">
        <f t="shared" si="12"/>
        <v>0</v>
      </c>
      <c r="Q151" s="139"/>
      <c r="R151" s="139"/>
      <c r="S151" s="135"/>
      <c r="T151" s="135"/>
      <c r="U151" s="135"/>
      <c r="V151" s="135"/>
      <c r="W151" s="135"/>
      <c r="X151" s="135"/>
      <c r="Y151" s="135"/>
      <c r="Z151" s="135"/>
    </row>
    <row r="152" spans="1:26" ht="23.25" customHeight="1">
      <c r="A152" s="122">
        <v>123</v>
      </c>
      <c r="B152" s="123" t="e">
        <f t="shared" ca="1" si="0"/>
        <v>#NUM!</v>
      </c>
      <c r="C152" s="123" t="e">
        <f t="shared" ca="1" si="1"/>
        <v>#NUM!</v>
      </c>
      <c r="D152" s="124" t="e">
        <f t="shared" ca="1" si="2"/>
        <v>#NUM!</v>
      </c>
      <c r="E152" s="124" t="e">
        <f t="shared" ca="1" si="3"/>
        <v>#NUM!</v>
      </c>
      <c r="F152" s="124" t="e">
        <f t="shared" ca="1" si="4"/>
        <v>#NUM!</v>
      </c>
      <c r="G152" s="124" t="e">
        <f t="shared" ca="1" si="5"/>
        <v>#NUM!</v>
      </c>
      <c r="H152" s="124" t="e">
        <f t="shared" ca="1" si="6"/>
        <v>#NUM!</v>
      </c>
      <c r="I152" s="192">
        <f t="shared" si="7"/>
        <v>10.25</v>
      </c>
      <c r="J152" s="125">
        <f t="shared" si="13"/>
        <v>0</v>
      </c>
      <c r="K152" s="125">
        <f t="shared" si="8"/>
        <v>0</v>
      </c>
      <c r="L152" s="125">
        <f t="shared" si="9"/>
        <v>0</v>
      </c>
      <c r="M152" s="125" t="e">
        <f t="shared" ca="1" si="10"/>
        <v>#NUM!</v>
      </c>
      <c r="N152" s="125">
        <f t="shared" si="14"/>
        <v>0</v>
      </c>
      <c r="O152" s="125">
        <f t="shared" si="11"/>
        <v>0</v>
      </c>
      <c r="P152" s="125">
        <f t="shared" si="12"/>
        <v>0</v>
      </c>
      <c r="Q152" s="139"/>
      <c r="R152" s="139"/>
      <c r="S152" s="135"/>
      <c r="T152" s="135"/>
      <c r="U152" s="135"/>
      <c r="V152" s="135"/>
      <c r="W152" s="135"/>
      <c r="X152" s="135"/>
      <c r="Y152" s="135"/>
      <c r="Z152" s="135"/>
    </row>
    <row r="153" spans="1:26" ht="23.25" customHeight="1">
      <c r="A153" s="122">
        <v>124</v>
      </c>
      <c r="B153" s="123" t="e">
        <f t="shared" ca="1" si="0"/>
        <v>#NUM!</v>
      </c>
      <c r="C153" s="123" t="e">
        <f t="shared" ca="1" si="1"/>
        <v>#NUM!</v>
      </c>
      <c r="D153" s="124" t="e">
        <f t="shared" ca="1" si="2"/>
        <v>#NUM!</v>
      </c>
      <c r="E153" s="124" t="e">
        <f t="shared" ca="1" si="3"/>
        <v>#NUM!</v>
      </c>
      <c r="F153" s="124" t="e">
        <f t="shared" ca="1" si="4"/>
        <v>#NUM!</v>
      </c>
      <c r="G153" s="124" t="e">
        <f t="shared" ca="1" si="5"/>
        <v>#NUM!</v>
      </c>
      <c r="H153" s="124" t="e">
        <f t="shared" ca="1" si="6"/>
        <v>#NUM!</v>
      </c>
      <c r="I153" s="192">
        <f t="shared" si="7"/>
        <v>10.333333333333334</v>
      </c>
      <c r="J153" s="125">
        <f t="shared" si="13"/>
        <v>0</v>
      </c>
      <c r="K153" s="125">
        <f t="shared" si="8"/>
        <v>0</v>
      </c>
      <c r="L153" s="125">
        <f t="shared" si="9"/>
        <v>0</v>
      </c>
      <c r="M153" s="125" t="e">
        <f t="shared" ca="1" si="10"/>
        <v>#NUM!</v>
      </c>
      <c r="N153" s="125">
        <f t="shared" si="14"/>
        <v>0</v>
      </c>
      <c r="O153" s="125">
        <f t="shared" si="11"/>
        <v>0</v>
      </c>
      <c r="P153" s="125">
        <f t="shared" si="12"/>
        <v>0</v>
      </c>
      <c r="Q153" s="139"/>
      <c r="R153" s="139"/>
      <c r="S153" s="135"/>
      <c r="T153" s="135"/>
      <c r="U153" s="135"/>
      <c r="V153" s="135"/>
      <c r="W153" s="135"/>
      <c r="X153" s="135"/>
      <c r="Y153" s="135"/>
      <c r="Z153" s="135"/>
    </row>
    <row r="154" spans="1:26" ht="23.25" customHeight="1">
      <c r="A154" s="122">
        <v>125</v>
      </c>
      <c r="B154" s="123" t="e">
        <f t="shared" ca="1" si="0"/>
        <v>#NUM!</v>
      </c>
      <c r="C154" s="123" t="e">
        <f t="shared" ca="1" si="1"/>
        <v>#NUM!</v>
      </c>
      <c r="D154" s="124" t="e">
        <f t="shared" ca="1" si="2"/>
        <v>#NUM!</v>
      </c>
      <c r="E154" s="124" t="e">
        <f t="shared" ca="1" si="3"/>
        <v>#NUM!</v>
      </c>
      <c r="F154" s="124" t="e">
        <f t="shared" ca="1" si="4"/>
        <v>#NUM!</v>
      </c>
      <c r="G154" s="124" t="e">
        <f t="shared" ca="1" si="5"/>
        <v>#NUM!</v>
      </c>
      <c r="H154" s="124" t="e">
        <f t="shared" ca="1" si="6"/>
        <v>#NUM!</v>
      </c>
      <c r="I154" s="192">
        <f t="shared" si="7"/>
        <v>10.416666666666666</v>
      </c>
      <c r="J154" s="125">
        <f t="shared" si="13"/>
        <v>0</v>
      </c>
      <c r="K154" s="125">
        <f t="shared" si="8"/>
        <v>0</v>
      </c>
      <c r="L154" s="125">
        <f t="shared" si="9"/>
        <v>0</v>
      </c>
      <c r="M154" s="125" t="e">
        <f t="shared" ca="1" si="10"/>
        <v>#NUM!</v>
      </c>
      <c r="N154" s="125">
        <f t="shared" si="14"/>
        <v>0</v>
      </c>
      <c r="O154" s="125">
        <f t="shared" si="11"/>
        <v>0</v>
      </c>
      <c r="P154" s="125">
        <f t="shared" si="12"/>
        <v>0</v>
      </c>
      <c r="Q154" s="139"/>
      <c r="R154" s="139"/>
      <c r="S154" s="135"/>
      <c r="T154" s="135"/>
      <c r="U154" s="135"/>
      <c r="V154" s="135"/>
      <c r="W154" s="135"/>
      <c r="X154" s="135"/>
      <c r="Y154" s="135"/>
      <c r="Z154" s="135"/>
    </row>
    <row r="155" spans="1:26" ht="23.25" customHeight="1">
      <c r="A155" s="122">
        <v>126</v>
      </c>
      <c r="B155" s="123" t="e">
        <f t="shared" ca="1" si="0"/>
        <v>#NUM!</v>
      </c>
      <c r="C155" s="123" t="e">
        <f t="shared" ca="1" si="1"/>
        <v>#NUM!</v>
      </c>
      <c r="D155" s="124" t="e">
        <f t="shared" ca="1" si="2"/>
        <v>#NUM!</v>
      </c>
      <c r="E155" s="124" t="e">
        <f t="shared" ca="1" si="3"/>
        <v>#NUM!</v>
      </c>
      <c r="F155" s="124" t="e">
        <f t="shared" ca="1" si="4"/>
        <v>#NUM!</v>
      </c>
      <c r="G155" s="124" t="e">
        <f t="shared" ca="1" si="5"/>
        <v>#NUM!</v>
      </c>
      <c r="H155" s="124" t="e">
        <f t="shared" ca="1" si="6"/>
        <v>#NUM!</v>
      </c>
      <c r="I155" s="192">
        <f t="shared" si="7"/>
        <v>10.5</v>
      </c>
      <c r="J155" s="125">
        <f t="shared" si="13"/>
        <v>0</v>
      </c>
      <c r="K155" s="125">
        <f t="shared" si="8"/>
        <v>0</v>
      </c>
      <c r="L155" s="125">
        <f t="shared" si="9"/>
        <v>0</v>
      </c>
      <c r="M155" s="125" t="e">
        <f t="shared" ca="1" si="10"/>
        <v>#NUM!</v>
      </c>
      <c r="N155" s="125">
        <f t="shared" si="14"/>
        <v>0</v>
      </c>
      <c r="O155" s="125">
        <f t="shared" si="11"/>
        <v>0</v>
      </c>
      <c r="P155" s="125">
        <f t="shared" si="12"/>
        <v>0</v>
      </c>
      <c r="Q155" s="139"/>
      <c r="R155" s="139"/>
      <c r="S155" s="135"/>
      <c r="T155" s="135"/>
      <c r="U155" s="135"/>
      <c r="V155" s="135"/>
      <c r="W155" s="135"/>
      <c r="X155" s="135"/>
      <c r="Y155" s="135"/>
      <c r="Z155" s="135"/>
    </row>
    <row r="156" spans="1:26" ht="23.25" customHeight="1">
      <c r="A156" s="122">
        <v>127</v>
      </c>
      <c r="B156" s="123" t="e">
        <f t="shared" ca="1" si="0"/>
        <v>#NUM!</v>
      </c>
      <c r="C156" s="123" t="e">
        <f t="shared" ca="1" si="1"/>
        <v>#NUM!</v>
      </c>
      <c r="D156" s="124" t="e">
        <f t="shared" ca="1" si="2"/>
        <v>#NUM!</v>
      </c>
      <c r="E156" s="124" t="e">
        <f t="shared" ca="1" si="3"/>
        <v>#NUM!</v>
      </c>
      <c r="F156" s="124" t="e">
        <f t="shared" ca="1" si="4"/>
        <v>#NUM!</v>
      </c>
      <c r="G156" s="124" t="e">
        <f t="shared" ca="1" si="5"/>
        <v>#NUM!</v>
      </c>
      <c r="H156" s="124" t="e">
        <f t="shared" ca="1" si="6"/>
        <v>#NUM!</v>
      </c>
      <c r="I156" s="192">
        <f t="shared" si="7"/>
        <v>10.583333333333334</v>
      </c>
      <c r="J156" s="125">
        <f t="shared" si="13"/>
        <v>0</v>
      </c>
      <c r="K156" s="125">
        <f t="shared" si="8"/>
        <v>0</v>
      </c>
      <c r="L156" s="125">
        <f t="shared" si="9"/>
        <v>0</v>
      </c>
      <c r="M156" s="125" t="e">
        <f t="shared" ca="1" si="10"/>
        <v>#NUM!</v>
      </c>
      <c r="N156" s="125">
        <f t="shared" si="14"/>
        <v>0</v>
      </c>
      <c r="O156" s="125">
        <f t="shared" si="11"/>
        <v>0</v>
      </c>
      <c r="P156" s="125">
        <f t="shared" si="12"/>
        <v>0</v>
      </c>
      <c r="Q156" s="139"/>
      <c r="R156" s="139"/>
      <c r="S156" s="135"/>
      <c r="T156" s="135"/>
      <c r="U156" s="135"/>
      <c r="V156" s="135"/>
      <c r="W156" s="135"/>
      <c r="X156" s="135"/>
      <c r="Y156" s="135"/>
      <c r="Z156" s="135"/>
    </row>
    <row r="157" spans="1:26" ht="23.25" customHeight="1">
      <c r="A157" s="122">
        <v>128</v>
      </c>
      <c r="B157" s="123" t="e">
        <f t="shared" ca="1" si="0"/>
        <v>#NUM!</v>
      </c>
      <c r="C157" s="123" t="e">
        <f t="shared" ca="1" si="1"/>
        <v>#NUM!</v>
      </c>
      <c r="D157" s="124" t="e">
        <f t="shared" ca="1" si="2"/>
        <v>#NUM!</v>
      </c>
      <c r="E157" s="124" t="e">
        <f t="shared" ca="1" si="3"/>
        <v>#NUM!</v>
      </c>
      <c r="F157" s="124" t="e">
        <f t="shared" ca="1" si="4"/>
        <v>#NUM!</v>
      </c>
      <c r="G157" s="124" t="e">
        <f t="shared" ca="1" si="5"/>
        <v>#NUM!</v>
      </c>
      <c r="H157" s="124" t="e">
        <f t="shared" ca="1" si="6"/>
        <v>#NUM!</v>
      </c>
      <c r="I157" s="192">
        <f t="shared" si="7"/>
        <v>10.666666666666666</v>
      </c>
      <c r="J157" s="125">
        <f t="shared" si="13"/>
        <v>0</v>
      </c>
      <c r="K157" s="125">
        <f t="shared" si="8"/>
        <v>0</v>
      </c>
      <c r="L157" s="125">
        <f t="shared" si="9"/>
        <v>0</v>
      </c>
      <c r="M157" s="125" t="e">
        <f t="shared" ca="1" si="10"/>
        <v>#NUM!</v>
      </c>
      <c r="N157" s="125">
        <f t="shared" si="14"/>
        <v>0</v>
      </c>
      <c r="O157" s="125">
        <f t="shared" si="11"/>
        <v>0</v>
      </c>
      <c r="P157" s="125">
        <f t="shared" si="12"/>
        <v>0</v>
      </c>
      <c r="Q157" s="139"/>
      <c r="R157" s="139"/>
      <c r="S157" s="135"/>
      <c r="T157" s="135"/>
      <c r="U157" s="135"/>
      <c r="V157" s="135"/>
      <c r="W157" s="135"/>
      <c r="X157" s="135"/>
      <c r="Y157" s="135"/>
      <c r="Z157" s="135"/>
    </row>
    <row r="158" spans="1:26" ht="23.25" customHeight="1">
      <c r="A158" s="122">
        <v>129</v>
      </c>
      <c r="B158" s="123" t="e">
        <f t="shared" ca="1" si="0"/>
        <v>#NUM!</v>
      </c>
      <c r="C158" s="123" t="e">
        <f t="shared" ca="1" si="1"/>
        <v>#NUM!</v>
      </c>
      <c r="D158" s="124" t="e">
        <f t="shared" ca="1" si="2"/>
        <v>#NUM!</v>
      </c>
      <c r="E158" s="124" t="e">
        <f t="shared" ca="1" si="3"/>
        <v>#NUM!</v>
      </c>
      <c r="F158" s="124" t="e">
        <f t="shared" ca="1" si="4"/>
        <v>#NUM!</v>
      </c>
      <c r="G158" s="124" t="e">
        <f t="shared" ca="1" si="5"/>
        <v>#NUM!</v>
      </c>
      <c r="H158" s="124" t="e">
        <f t="shared" ca="1" si="6"/>
        <v>#NUM!</v>
      </c>
      <c r="I158" s="192">
        <f t="shared" si="7"/>
        <v>10.75</v>
      </c>
      <c r="J158" s="125">
        <f t="shared" si="13"/>
        <v>0</v>
      </c>
      <c r="K158" s="125">
        <f t="shared" si="8"/>
        <v>0</v>
      </c>
      <c r="L158" s="125">
        <f t="shared" si="9"/>
        <v>0</v>
      </c>
      <c r="M158" s="125" t="e">
        <f t="shared" ca="1" si="10"/>
        <v>#NUM!</v>
      </c>
      <c r="N158" s="125">
        <f t="shared" si="14"/>
        <v>0</v>
      </c>
      <c r="O158" s="125">
        <f t="shared" si="11"/>
        <v>0</v>
      </c>
      <c r="P158" s="125">
        <f t="shared" si="12"/>
        <v>0</v>
      </c>
      <c r="Q158" s="139"/>
      <c r="R158" s="139"/>
      <c r="S158" s="135"/>
      <c r="T158" s="135"/>
      <c r="U158" s="135"/>
      <c r="V158" s="135"/>
      <c r="W158" s="135"/>
      <c r="X158" s="135"/>
      <c r="Y158" s="135"/>
      <c r="Z158" s="135"/>
    </row>
    <row r="159" spans="1:26" ht="23.25" customHeight="1">
      <c r="A159" s="122">
        <v>130</v>
      </c>
      <c r="B159" s="123" t="e">
        <f t="shared" ca="1" si="0"/>
        <v>#NUM!</v>
      </c>
      <c r="C159" s="123" t="e">
        <f t="shared" ca="1" si="1"/>
        <v>#NUM!</v>
      </c>
      <c r="D159" s="124" t="e">
        <f t="shared" ca="1" si="2"/>
        <v>#NUM!</v>
      </c>
      <c r="E159" s="124" t="e">
        <f t="shared" ca="1" si="3"/>
        <v>#NUM!</v>
      </c>
      <c r="F159" s="124" t="e">
        <f t="shared" ca="1" si="4"/>
        <v>#NUM!</v>
      </c>
      <c r="G159" s="124" t="e">
        <f t="shared" ca="1" si="5"/>
        <v>#NUM!</v>
      </c>
      <c r="H159" s="124" t="e">
        <f t="shared" ca="1" si="6"/>
        <v>#NUM!</v>
      </c>
      <c r="I159" s="192">
        <f t="shared" si="7"/>
        <v>10.833333333333334</v>
      </c>
      <c r="J159" s="125">
        <f t="shared" si="13"/>
        <v>0</v>
      </c>
      <c r="K159" s="125">
        <f t="shared" si="8"/>
        <v>0</v>
      </c>
      <c r="L159" s="125">
        <f t="shared" si="9"/>
        <v>0</v>
      </c>
      <c r="M159" s="125" t="e">
        <f t="shared" ca="1" si="10"/>
        <v>#NUM!</v>
      </c>
      <c r="N159" s="125">
        <f t="shared" si="14"/>
        <v>0</v>
      </c>
      <c r="O159" s="125">
        <f t="shared" si="11"/>
        <v>0</v>
      </c>
      <c r="P159" s="125">
        <f t="shared" si="12"/>
        <v>0</v>
      </c>
      <c r="Q159" s="139"/>
      <c r="R159" s="139"/>
      <c r="S159" s="135"/>
      <c r="T159" s="135"/>
      <c r="U159" s="135"/>
      <c r="V159" s="135"/>
      <c r="W159" s="135"/>
      <c r="X159" s="135"/>
      <c r="Y159" s="135"/>
      <c r="Z159" s="135"/>
    </row>
    <row r="160" spans="1:26" ht="23.25" customHeight="1">
      <c r="A160" s="122">
        <v>131</v>
      </c>
      <c r="B160" s="123" t="e">
        <f t="shared" ca="1" si="0"/>
        <v>#NUM!</v>
      </c>
      <c r="C160" s="123" t="e">
        <f t="shared" ca="1" si="1"/>
        <v>#NUM!</v>
      </c>
      <c r="D160" s="124" t="e">
        <f t="shared" ca="1" si="2"/>
        <v>#NUM!</v>
      </c>
      <c r="E160" s="124" t="e">
        <f t="shared" ca="1" si="3"/>
        <v>#NUM!</v>
      </c>
      <c r="F160" s="124" t="e">
        <f t="shared" ca="1" si="4"/>
        <v>#NUM!</v>
      </c>
      <c r="G160" s="124" t="e">
        <f t="shared" ca="1" si="5"/>
        <v>#NUM!</v>
      </c>
      <c r="H160" s="124" t="e">
        <f t="shared" ca="1" si="6"/>
        <v>#NUM!</v>
      </c>
      <c r="I160" s="192">
        <f t="shared" si="7"/>
        <v>10.916666666666666</v>
      </c>
      <c r="J160" s="125">
        <f t="shared" si="13"/>
        <v>0</v>
      </c>
      <c r="K160" s="125">
        <f t="shared" si="8"/>
        <v>0</v>
      </c>
      <c r="L160" s="125">
        <f t="shared" si="9"/>
        <v>0</v>
      </c>
      <c r="M160" s="125" t="e">
        <f t="shared" ca="1" si="10"/>
        <v>#NUM!</v>
      </c>
      <c r="N160" s="125">
        <f t="shared" si="14"/>
        <v>0</v>
      </c>
      <c r="O160" s="125">
        <f t="shared" si="11"/>
        <v>0</v>
      </c>
      <c r="P160" s="125">
        <f t="shared" si="12"/>
        <v>0</v>
      </c>
      <c r="Q160" s="139"/>
      <c r="R160" s="139"/>
      <c r="S160" s="135"/>
      <c r="T160" s="135"/>
      <c r="U160" s="135"/>
      <c r="V160" s="135"/>
      <c r="W160" s="135"/>
      <c r="X160" s="135"/>
      <c r="Y160" s="135"/>
      <c r="Z160" s="135"/>
    </row>
    <row r="161" spans="1:26" ht="23.25" customHeight="1">
      <c r="A161" s="122">
        <v>132</v>
      </c>
      <c r="B161" s="123" t="e">
        <f t="shared" ca="1" si="0"/>
        <v>#NUM!</v>
      </c>
      <c r="C161" s="123" t="e">
        <f t="shared" ca="1" si="1"/>
        <v>#NUM!</v>
      </c>
      <c r="D161" s="124" t="e">
        <f t="shared" ca="1" si="2"/>
        <v>#NUM!</v>
      </c>
      <c r="E161" s="124" t="e">
        <f t="shared" ca="1" si="3"/>
        <v>#NUM!</v>
      </c>
      <c r="F161" s="124" t="e">
        <f t="shared" ca="1" si="4"/>
        <v>#NUM!</v>
      </c>
      <c r="G161" s="124" t="e">
        <f t="shared" ca="1" si="5"/>
        <v>#NUM!</v>
      </c>
      <c r="H161" s="124" t="e">
        <f t="shared" ca="1" si="6"/>
        <v>#NUM!</v>
      </c>
      <c r="I161" s="192">
        <f t="shared" si="7"/>
        <v>11</v>
      </c>
      <c r="J161" s="125">
        <f t="shared" si="13"/>
        <v>0</v>
      </c>
      <c r="K161" s="125">
        <f t="shared" si="8"/>
        <v>0</v>
      </c>
      <c r="L161" s="125">
        <f t="shared" si="9"/>
        <v>0</v>
      </c>
      <c r="M161" s="125" t="e">
        <f t="shared" ca="1" si="10"/>
        <v>#NUM!</v>
      </c>
      <c r="N161" s="125">
        <f t="shared" si="14"/>
        <v>0</v>
      </c>
      <c r="O161" s="125">
        <f t="shared" si="11"/>
        <v>0</v>
      </c>
      <c r="P161" s="125">
        <f t="shared" si="12"/>
        <v>0</v>
      </c>
      <c r="Q161" s="139"/>
      <c r="R161" s="139"/>
      <c r="S161" s="135"/>
      <c r="T161" s="135"/>
      <c r="U161" s="135"/>
      <c r="V161" s="135"/>
      <c r="W161" s="135"/>
      <c r="X161" s="135"/>
      <c r="Y161" s="135"/>
      <c r="Z161" s="135"/>
    </row>
    <row r="162" spans="1:26" ht="23.25" customHeight="1">
      <c r="A162" s="122">
        <v>133</v>
      </c>
      <c r="B162" s="123" t="e">
        <f t="shared" ca="1" si="0"/>
        <v>#NUM!</v>
      </c>
      <c r="C162" s="123" t="e">
        <f t="shared" ca="1" si="1"/>
        <v>#NUM!</v>
      </c>
      <c r="D162" s="124" t="e">
        <f t="shared" ca="1" si="2"/>
        <v>#NUM!</v>
      </c>
      <c r="E162" s="124" t="e">
        <f t="shared" ca="1" si="3"/>
        <v>#NUM!</v>
      </c>
      <c r="F162" s="124" t="e">
        <f t="shared" ca="1" si="4"/>
        <v>#NUM!</v>
      </c>
      <c r="G162" s="124" t="e">
        <f t="shared" ca="1" si="5"/>
        <v>#NUM!</v>
      </c>
      <c r="H162" s="124" t="e">
        <f t="shared" ca="1" si="6"/>
        <v>#NUM!</v>
      </c>
      <c r="I162" s="192">
        <f t="shared" si="7"/>
        <v>11.083333333333334</v>
      </c>
      <c r="J162" s="125">
        <f t="shared" si="13"/>
        <v>0</v>
      </c>
      <c r="K162" s="125">
        <f t="shared" si="8"/>
        <v>0</v>
      </c>
      <c r="L162" s="125">
        <f t="shared" si="9"/>
        <v>0</v>
      </c>
      <c r="M162" s="125" t="e">
        <f t="shared" ca="1" si="10"/>
        <v>#NUM!</v>
      </c>
      <c r="N162" s="125">
        <f t="shared" si="14"/>
        <v>0</v>
      </c>
      <c r="O162" s="125">
        <f t="shared" si="11"/>
        <v>0</v>
      </c>
      <c r="P162" s="125">
        <f t="shared" si="12"/>
        <v>0</v>
      </c>
      <c r="Q162" s="139"/>
      <c r="R162" s="139"/>
      <c r="S162" s="135"/>
      <c r="T162" s="135"/>
      <c r="U162" s="135"/>
      <c r="V162" s="135"/>
      <c r="W162" s="135"/>
      <c r="X162" s="135"/>
      <c r="Y162" s="135"/>
      <c r="Z162" s="135"/>
    </row>
    <row r="163" spans="1:26" ht="23.25" customHeight="1">
      <c r="A163" s="122">
        <v>134</v>
      </c>
      <c r="B163" s="123" t="e">
        <f t="shared" ca="1" si="0"/>
        <v>#NUM!</v>
      </c>
      <c r="C163" s="123" t="e">
        <f t="shared" ca="1" si="1"/>
        <v>#NUM!</v>
      </c>
      <c r="D163" s="124" t="e">
        <f t="shared" ca="1" si="2"/>
        <v>#NUM!</v>
      </c>
      <c r="E163" s="124" t="e">
        <f t="shared" ca="1" si="3"/>
        <v>#NUM!</v>
      </c>
      <c r="F163" s="124" t="e">
        <f t="shared" ca="1" si="4"/>
        <v>#NUM!</v>
      </c>
      <c r="G163" s="124" t="e">
        <f t="shared" ca="1" si="5"/>
        <v>#NUM!</v>
      </c>
      <c r="H163" s="124" t="e">
        <f t="shared" ca="1" si="6"/>
        <v>#NUM!</v>
      </c>
      <c r="I163" s="192">
        <f t="shared" si="7"/>
        <v>11.166666666666666</v>
      </c>
      <c r="J163" s="125">
        <f t="shared" si="13"/>
        <v>0</v>
      </c>
      <c r="K163" s="125">
        <f t="shared" si="8"/>
        <v>0</v>
      </c>
      <c r="L163" s="125">
        <f t="shared" si="9"/>
        <v>0</v>
      </c>
      <c r="M163" s="125" t="e">
        <f t="shared" ca="1" si="10"/>
        <v>#NUM!</v>
      </c>
      <c r="N163" s="125">
        <f t="shared" si="14"/>
        <v>0</v>
      </c>
      <c r="O163" s="125">
        <f t="shared" si="11"/>
        <v>0</v>
      </c>
      <c r="P163" s="125">
        <f t="shared" si="12"/>
        <v>0</v>
      </c>
      <c r="Q163" s="139"/>
      <c r="R163" s="139"/>
      <c r="S163" s="135"/>
      <c r="T163" s="135"/>
      <c r="U163" s="135"/>
      <c r="V163" s="135"/>
      <c r="W163" s="135"/>
      <c r="X163" s="135"/>
      <c r="Y163" s="135"/>
      <c r="Z163" s="135"/>
    </row>
    <row r="164" spans="1:26" ht="23.25" customHeight="1">
      <c r="A164" s="122">
        <v>135</v>
      </c>
      <c r="B164" s="123" t="e">
        <f t="shared" ca="1" si="0"/>
        <v>#NUM!</v>
      </c>
      <c r="C164" s="123" t="e">
        <f t="shared" ca="1" si="1"/>
        <v>#NUM!</v>
      </c>
      <c r="D164" s="124" t="e">
        <f t="shared" ca="1" si="2"/>
        <v>#NUM!</v>
      </c>
      <c r="E164" s="124" t="e">
        <f t="shared" ca="1" si="3"/>
        <v>#NUM!</v>
      </c>
      <c r="F164" s="124" t="e">
        <f t="shared" ca="1" si="4"/>
        <v>#NUM!</v>
      </c>
      <c r="G164" s="124" t="e">
        <f t="shared" ca="1" si="5"/>
        <v>#NUM!</v>
      </c>
      <c r="H164" s="124" t="e">
        <f t="shared" ca="1" si="6"/>
        <v>#NUM!</v>
      </c>
      <c r="I164" s="192">
        <f t="shared" si="7"/>
        <v>11.25</v>
      </c>
      <c r="J164" s="125">
        <f t="shared" si="13"/>
        <v>0</v>
      </c>
      <c r="K164" s="125">
        <f t="shared" si="8"/>
        <v>0</v>
      </c>
      <c r="L164" s="125">
        <f t="shared" si="9"/>
        <v>0</v>
      </c>
      <c r="M164" s="125" t="e">
        <f t="shared" ca="1" si="10"/>
        <v>#NUM!</v>
      </c>
      <c r="N164" s="125">
        <f t="shared" si="14"/>
        <v>0</v>
      </c>
      <c r="O164" s="125">
        <f t="shared" si="11"/>
        <v>0</v>
      </c>
      <c r="P164" s="125">
        <f t="shared" si="12"/>
        <v>0</v>
      </c>
      <c r="Q164" s="139"/>
      <c r="R164" s="139"/>
      <c r="S164" s="135"/>
      <c r="T164" s="135"/>
      <c r="U164" s="135"/>
      <c r="V164" s="135"/>
      <c r="W164" s="135"/>
      <c r="X164" s="135"/>
      <c r="Y164" s="135"/>
      <c r="Z164" s="135"/>
    </row>
    <row r="165" spans="1:26" ht="23.25" customHeight="1">
      <c r="A165" s="122">
        <v>136</v>
      </c>
      <c r="B165" s="123" t="e">
        <f t="shared" ca="1" si="0"/>
        <v>#NUM!</v>
      </c>
      <c r="C165" s="123" t="e">
        <f t="shared" ca="1" si="1"/>
        <v>#NUM!</v>
      </c>
      <c r="D165" s="124" t="e">
        <f t="shared" ca="1" si="2"/>
        <v>#NUM!</v>
      </c>
      <c r="E165" s="124" t="e">
        <f t="shared" ca="1" si="3"/>
        <v>#NUM!</v>
      </c>
      <c r="F165" s="124" t="e">
        <f t="shared" ca="1" si="4"/>
        <v>#NUM!</v>
      </c>
      <c r="G165" s="124" t="e">
        <f t="shared" ca="1" si="5"/>
        <v>#NUM!</v>
      </c>
      <c r="H165" s="124" t="e">
        <f t="shared" ca="1" si="6"/>
        <v>#NUM!</v>
      </c>
      <c r="I165" s="192">
        <f t="shared" si="7"/>
        <v>11.333333333333334</v>
      </c>
      <c r="J165" s="125">
        <f t="shared" si="13"/>
        <v>0</v>
      </c>
      <c r="K165" s="125">
        <f t="shared" si="8"/>
        <v>0</v>
      </c>
      <c r="L165" s="125">
        <f t="shared" si="9"/>
        <v>0</v>
      </c>
      <c r="M165" s="125" t="e">
        <f t="shared" ca="1" si="10"/>
        <v>#NUM!</v>
      </c>
      <c r="N165" s="125">
        <f t="shared" si="14"/>
        <v>0</v>
      </c>
      <c r="O165" s="125">
        <f t="shared" si="11"/>
        <v>0</v>
      </c>
      <c r="P165" s="125">
        <f t="shared" si="12"/>
        <v>0</v>
      </c>
      <c r="Q165" s="139"/>
      <c r="R165" s="139"/>
      <c r="S165" s="135"/>
      <c r="T165" s="135"/>
      <c r="U165" s="135"/>
      <c r="V165" s="135"/>
      <c r="W165" s="135"/>
      <c r="X165" s="135"/>
      <c r="Y165" s="135"/>
      <c r="Z165" s="135"/>
    </row>
    <row r="166" spans="1:26" ht="23.25" customHeight="1">
      <c r="A166" s="122">
        <v>137</v>
      </c>
      <c r="B166" s="123" t="e">
        <f t="shared" ca="1" si="0"/>
        <v>#NUM!</v>
      </c>
      <c r="C166" s="123" t="e">
        <f t="shared" ca="1" si="1"/>
        <v>#NUM!</v>
      </c>
      <c r="D166" s="124" t="e">
        <f t="shared" ca="1" si="2"/>
        <v>#NUM!</v>
      </c>
      <c r="E166" s="124" t="e">
        <f t="shared" ca="1" si="3"/>
        <v>#NUM!</v>
      </c>
      <c r="F166" s="124" t="e">
        <f t="shared" ca="1" si="4"/>
        <v>#NUM!</v>
      </c>
      <c r="G166" s="124" t="e">
        <f t="shared" ca="1" si="5"/>
        <v>#NUM!</v>
      </c>
      <c r="H166" s="124" t="e">
        <f t="shared" ca="1" si="6"/>
        <v>#NUM!</v>
      </c>
      <c r="I166" s="192">
        <f t="shared" si="7"/>
        <v>11.416666666666666</v>
      </c>
      <c r="J166" s="125">
        <f t="shared" si="13"/>
        <v>0</v>
      </c>
      <c r="K166" s="125">
        <f t="shared" si="8"/>
        <v>0</v>
      </c>
      <c r="L166" s="125">
        <f t="shared" si="9"/>
        <v>0</v>
      </c>
      <c r="M166" s="125" t="e">
        <f t="shared" ca="1" si="10"/>
        <v>#NUM!</v>
      </c>
      <c r="N166" s="125">
        <f t="shared" si="14"/>
        <v>0</v>
      </c>
      <c r="O166" s="125">
        <f t="shared" si="11"/>
        <v>0</v>
      </c>
      <c r="P166" s="125">
        <f t="shared" si="12"/>
        <v>0</v>
      </c>
      <c r="Q166" s="139"/>
      <c r="R166" s="139"/>
      <c r="S166" s="135"/>
      <c r="T166" s="135"/>
      <c r="U166" s="135"/>
      <c r="V166" s="135"/>
      <c r="W166" s="135"/>
      <c r="X166" s="135"/>
      <c r="Y166" s="135"/>
      <c r="Z166" s="135"/>
    </row>
    <row r="167" spans="1:26" ht="23.25" customHeight="1">
      <c r="A167" s="122">
        <v>138</v>
      </c>
      <c r="B167" s="123" t="e">
        <f t="shared" ca="1" si="0"/>
        <v>#NUM!</v>
      </c>
      <c r="C167" s="123" t="e">
        <f t="shared" ca="1" si="1"/>
        <v>#NUM!</v>
      </c>
      <c r="D167" s="124" t="e">
        <f t="shared" ca="1" si="2"/>
        <v>#NUM!</v>
      </c>
      <c r="E167" s="124" t="e">
        <f t="shared" ca="1" si="3"/>
        <v>#NUM!</v>
      </c>
      <c r="F167" s="124" t="e">
        <f t="shared" ca="1" si="4"/>
        <v>#NUM!</v>
      </c>
      <c r="G167" s="124" t="e">
        <f t="shared" ca="1" si="5"/>
        <v>#NUM!</v>
      </c>
      <c r="H167" s="124" t="e">
        <f t="shared" ca="1" si="6"/>
        <v>#NUM!</v>
      </c>
      <c r="I167" s="192">
        <f t="shared" si="7"/>
        <v>11.5</v>
      </c>
      <c r="J167" s="125">
        <f t="shared" si="13"/>
        <v>0</v>
      </c>
      <c r="K167" s="125">
        <f t="shared" si="8"/>
        <v>0</v>
      </c>
      <c r="L167" s="125">
        <f t="shared" si="9"/>
        <v>0</v>
      </c>
      <c r="M167" s="125" t="e">
        <f t="shared" ca="1" si="10"/>
        <v>#NUM!</v>
      </c>
      <c r="N167" s="125">
        <f t="shared" si="14"/>
        <v>0</v>
      </c>
      <c r="O167" s="125">
        <f t="shared" si="11"/>
        <v>0</v>
      </c>
      <c r="P167" s="125">
        <f t="shared" si="12"/>
        <v>0</v>
      </c>
      <c r="Q167" s="139"/>
      <c r="R167" s="139"/>
      <c r="S167" s="135"/>
      <c r="T167" s="135"/>
      <c r="U167" s="135"/>
      <c r="V167" s="135"/>
      <c r="W167" s="135"/>
      <c r="X167" s="135"/>
      <c r="Y167" s="135"/>
      <c r="Z167" s="135"/>
    </row>
    <row r="168" spans="1:26" ht="23.25" customHeight="1">
      <c r="A168" s="122">
        <v>139</v>
      </c>
      <c r="B168" s="123" t="e">
        <f t="shared" ca="1" si="0"/>
        <v>#NUM!</v>
      </c>
      <c r="C168" s="123" t="e">
        <f t="shared" ca="1" si="1"/>
        <v>#NUM!</v>
      </c>
      <c r="D168" s="124" t="e">
        <f t="shared" ca="1" si="2"/>
        <v>#NUM!</v>
      </c>
      <c r="E168" s="124" t="e">
        <f t="shared" ca="1" si="3"/>
        <v>#NUM!</v>
      </c>
      <c r="F168" s="124" t="e">
        <f t="shared" ca="1" si="4"/>
        <v>#NUM!</v>
      </c>
      <c r="G168" s="124" t="e">
        <f t="shared" ca="1" si="5"/>
        <v>#NUM!</v>
      </c>
      <c r="H168" s="124" t="e">
        <f t="shared" ca="1" si="6"/>
        <v>#NUM!</v>
      </c>
      <c r="I168" s="192">
        <f t="shared" si="7"/>
        <v>11.583333333333334</v>
      </c>
      <c r="J168" s="125">
        <f t="shared" si="13"/>
        <v>0</v>
      </c>
      <c r="K168" s="125">
        <f t="shared" si="8"/>
        <v>0</v>
      </c>
      <c r="L168" s="125">
        <f t="shared" si="9"/>
        <v>0</v>
      </c>
      <c r="M168" s="125" t="e">
        <f t="shared" ca="1" si="10"/>
        <v>#NUM!</v>
      </c>
      <c r="N168" s="125">
        <f t="shared" si="14"/>
        <v>0</v>
      </c>
      <c r="O168" s="125">
        <f t="shared" si="11"/>
        <v>0</v>
      </c>
      <c r="P168" s="125">
        <f t="shared" si="12"/>
        <v>0</v>
      </c>
      <c r="Q168" s="139"/>
      <c r="R168" s="139"/>
      <c r="S168" s="135"/>
      <c r="T168" s="135"/>
      <c r="U168" s="135"/>
      <c r="V168" s="135"/>
      <c r="W168" s="135"/>
      <c r="X168" s="135"/>
      <c r="Y168" s="135"/>
      <c r="Z168" s="135"/>
    </row>
    <row r="169" spans="1:26" ht="23.25" customHeight="1">
      <c r="A169" s="122">
        <v>140</v>
      </c>
      <c r="B169" s="123" t="e">
        <f t="shared" ca="1" si="0"/>
        <v>#NUM!</v>
      </c>
      <c r="C169" s="123" t="e">
        <f t="shared" ca="1" si="1"/>
        <v>#NUM!</v>
      </c>
      <c r="D169" s="124" t="e">
        <f t="shared" ca="1" si="2"/>
        <v>#NUM!</v>
      </c>
      <c r="E169" s="124" t="e">
        <f t="shared" ca="1" si="3"/>
        <v>#NUM!</v>
      </c>
      <c r="F169" s="124" t="e">
        <f t="shared" ca="1" si="4"/>
        <v>#NUM!</v>
      </c>
      <c r="G169" s="124" t="e">
        <f t="shared" ca="1" si="5"/>
        <v>#NUM!</v>
      </c>
      <c r="H169" s="124" t="e">
        <f t="shared" ca="1" si="6"/>
        <v>#NUM!</v>
      </c>
      <c r="I169" s="192">
        <f t="shared" si="7"/>
        <v>11.666666666666666</v>
      </c>
      <c r="J169" s="125">
        <f t="shared" si="13"/>
        <v>0</v>
      </c>
      <c r="K169" s="125">
        <f t="shared" si="8"/>
        <v>0</v>
      </c>
      <c r="L169" s="125">
        <f t="shared" si="9"/>
        <v>0</v>
      </c>
      <c r="M169" s="125" t="e">
        <f t="shared" ca="1" si="10"/>
        <v>#NUM!</v>
      </c>
      <c r="N169" s="125">
        <f t="shared" si="14"/>
        <v>0</v>
      </c>
      <c r="O169" s="125">
        <f t="shared" si="11"/>
        <v>0</v>
      </c>
      <c r="P169" s="125">
        <f t="shared" si="12"/>
        <v>0</v>
      </c>
      <c r="Q169" s="139"/>
      <c r="R169" s="139"/>
      <c r="S169" s="135"/>
      <c r="T169" s="135"/>
      <c r="U169" s="135"/>
      <c r="V169" s="135"/>
      <c r="W169" s="135"/>
      <c r="X169" s="135"/>
      <c r="Y169" s="135"/>
      <c r="Z169" s="135"/>
    </row>
    <row r="170" spans="1:26" ht="23.25" customHeight="1">
      <c r="A170" s="122">
        <v>141</v>
      </c>
      <c r="B170" s="123" t="e">
        <f t="shared" ca="1" si="0"/>
        <v>#NUM!</v>
      </c>
      <c r="C170" s="123" t="e">
        <f t="shared" ca="1" si="1"/>
        <v>#NUM!</v>
      </c>
      <c r="D170" s="124" t="e">
        <f t="shared" ca="1" si="2"/>
        <v>#NUM!</v>
      </c>
      <c r="E170" s="124" t="e">
        <f t="shared" ca="1" si="3"/>
        <v>#NUM!</v>
      </c>
      <c r="F170" s="124" t="e">
        <f t="shared" ca="1" si="4"/>
        <v>#NUM!</v>
      </c>
      <c r="G170" s="124" t="e">
        <f t="shared" ca="1" si="5"/>
        <v>#NUM!</v>
      </c>
      <c r="H170" s="124" t="e">
        <f t="shared" ca="1" si="6"/>
        <v>#NUM!</v>
      </c>
      <c r="I170" s="192">
        <f t="shared" si="7"/>
        <v>11.75</v>
      </c>
      <c r="J170" s="125">
        <f t="shared" si="13"/>
        <v>0</v>
      </c>
      <c r="K170" s="125">
        <f t="shared" si="8"/>
        <v>0</v>
      </c>
      <c r="L170" s="125">
        <f t="shared" si="9"/>
        <v>0</v>
      </c>
      <c r="M170" s="125" t="e">
        <f t="shared" ca="1" si="10"/>
        <v>#NUM!</v>
      </c>
      <c r="N170" s="125">
        <f t="shared" si="14"/>
        <v>0</v>
      </c>
      <c r="O170" s="125">
        <f t="shared" si="11"/>
        <v>0</v>
      </c>
      <c r="P170" s="125">
        <f t="shared" si="12"/>
        <v>0</v>
      </c>
      <c r="Q170" s="139"/>
      <c r="R170" s="139"/>
      <c r="S170" s="135"/>
      <c r="T170" s="135"/>
      <c r="U170" s="135"/>
      <c r="V170" s="135"/>
      <c r="W170" s="135"/>
      <c r="X170" s="135"/>
      <c r="Y170" s="135"/>
      <c r="Z170" s="135"/>
    </row>
    <row r="171" spans="1:26" ht="23.25" customHeight="1">
      <c r="A171" s="122">
        <v>142</v>
      </c>
      <c r="B171" s="123" t="e">
        <f t="shared" ca="1" si="0"/>
        <v>#NUM!</v>
      </c>
      <c r="C171" s="123" t="e">
        <f t="shared" ca="1" si="1"/>
        <v>#NUM!</v>
      </c>
      <c r="D171" s="124" t="e">
        <f t="shared" ca="1" si="2"/>
        <v>#NUM!</v>
      </c>
      <c r="E171" s="124" t="e">
        <f t="shared" ca="1" si="3"/>
        <v>#NUM!</v>
      </c>
      <c r="F171" s="124" t="e">
        <f t="shared" ca="1" si="4"/>
        <v>#NUM!</v>
      </c>
      <c r="G171" s="124" t="e">
        <f t="shared" ca="1" si="5"/>
        <v>#NUM!</v>
      </c>
      <c r="H171" s="124" t="e">
        <f t="shared" ca="1" si="6"/>
        <v>#NUM!</v>
      </c>
      <c r="I171" s="192">
        <f t="shared" si="7"/>
        <v>11.833333333333334</v>
      </c>
      <c r="J171" s="125">
        <f t="shared" si="13"/>
        <v>0</v>
      </c>
      <c r="K171" s="125">
        <f t="shared" si="8"/>
        <v>0</v>
      </c>
      <c r="L171" s="125">
        <f t="shared" si="9"/>
        <v>0</v>
      </c>
      <c r="M171" s="125" t="e">
        <f t="shared" ca="1" si="10"/>
        <v>#NUM!</v>
      </c>
      <c r="N171" s="125">
        <f t="shared" si="14"/>
        <v>0</v>
      </c>
      <c r="O171" s="125">
        <f t="shared" si="11"/>
        <v>0</v>
      </c>
      <c r="P171" s="125">
        <f t="shared" si="12"/>
        <v>0</v>
      </c>
      <c r="Q171" s="139"/>
      <c r="R171" s="139"/>
      <c r="S171" s="135"/>
      <c r="T171" s="135"/>
      <c r="U171" s="135"/>
      <c r="V171" s="135"/>
      <c r="W171" s="135"/>
      <c r="X171" s="135"/>
      <c r="Y171" s="135"/>
      <c r="Z171" s="135"/>
    </row>
    <row r="172" spans="1:26" ht="23.25" customHeight="1">
      <c r="A172" s="122">
        <v>143</v>
      </c>
      <c r="B172" s="123" t="e">
        <f t="shared" ca="1" si="0"/>
        <v>#NUM!</v>
      </c>
      <c r="C172" s="123" t="e">
        <f t="shared" ca="1" si="1"/>
        <v>#NUM!</v>
      </c>
      <c r="D172" s="124" t="e">
        <f t="shared" ca="1" si="2"/>
        <v>#NUM!</v>
      </c>
      <c r="E172" s="124" t="e">
        <f t="shared" ca="1" si="3"/>
        <v>#NUM!</v>
      </c>
      <c r="F172" s="124" t="e">
        <f t="shared" ca="1" si="4"/>
        <v>#NUM!</v>
      </c>
      <c r="G172" s="124" t="e">
        <f t="shared" ca="1" si="5"/>
        <v>#NUM!</v>
      </c>
      <c r="H172" s="124" t="e">
        <f t="shared" ca="1" si="6"/>
        <v>#NUM!</v>
      </c>
      <c r="I172" s="192">
        <f t="shared" si="7"/>
        <v>11.916666666666666</v>
      </c>
      <c r="J172" s="125">
        <f t="shared" si="13"/>
        <v>0</v>
      </c>
      <c r="K172" s="125">
        <f t="shared" si="8"/>
        <v>0</v>
      </c>
      <c r="L172" s="125">
        <f t="shared" si="9"/>
        <v>0</v>
      </c>
      <c r="M172" s="125" t="e">
        <f t="shared" ca="1" si="10"/>
        <v>#NUM!</v>
      </c>
      <c r="N172" s="125">
        <f t="shared" si="14"/>
        <v>0</v>
      </c>
      <c r="O172" s="125">
        <f t="shared" si="11"/>
        <v>0</v>
      </c>
      <c r="P172" s="125">
        <f t="shared" si="12"/>
        <v>0</v>
      </c>
      <c r="Q172" s="139"/>
      <c r="R172" s="139"/>
      <c r="S172" s="135"/>
      <c r="T172" s="135"/>
      <c r="U172" s="135"/>
      <c r="V172" s="135"/>
      <c r="W172" s="135"/>
      <c r="X172" s="135"/>
      <c r="Y172" s="135"/>
      <c r="Z172" s="135"/>
    </row>
    <row r="173" spans="1:26" ht="23.25" customHeight="1">
      <c r="A173" s="122">
        <v>144</v>
      </c>
      <c r="B173" s="123" t="e">
        <f t="shared" ca="1" si="0"/>
        <v>#NUM!</v>
      </c>
      <c r="C173" s="123" t="e">
        <f t="shared" ca="1" si="1"/>
        <v>#NUM!</v>
      </c>
      <c r="D173" s="124" t="e">
        <f t="shared" ca="1" si="2"/>
        <v>#NUM!</v>
      </c>
      <c r="E173" s="124" t="e">
        <f t="shared" ca="1" si="3"/>
        <v>#NUM!</v>
      </c>
      <c r="F173" s="124" t="e">
        <f t="shared" ca="1" si="4"/>
        <v>#NUM!</v>
      </c>
      <c r="G173" s="124" t="e">
        <f t="shared" ca="1" si="5"/>
        <v>#NUM!</v>
      </c>
      <c r="H173" s="124" t="e">
        <f t="shared" ca="1" si="6"/>
        <v>#NUM!</v>
      </c>
      <c r="I173" s="192">
        <f t="shared" si="7"/>
        <v>12</v>
      </c>
      <c r="J173" s="125">
        <f t="shared" si="13"/>
        <v>0</v>
      </c>
      <c r="K173" s="125">
        <f t="shared" si="8"/>
        <v>0</v>
      </c>
      <c r="L173" s="125">
        <f t="shared" si="9"/>
        <v>0</v>
      </c>
      <c r="M173" s="125" t="e">
        <f t="shared" ca="1" si="10"/>
        <v>#NUM!</v>
      </c>
      <c r="N173" s="125">
        <f t="shared" si="14"/>
        <v>0</v>
      </c>
      <c r="O173" s="125">
        <f t="shared" si="11"/>
        <v>0</v>
      </c>
      <c r="P173" s="125">
        <f t="shared" si="12"/>
        <v>0</v>
      </c>
      <c r="Q173" s="139"/>
      <c r="R173" s="139"/>
      <c r="S173" s="135"/>
      <c r="T173" s="135"/>
      <c r="U173" s="135"/>
      <c r="V173" s="135"/>
      <c r="W173" s="135"/>
      <c r="X173" s="135"/>
      <c r="Y173" s="135"/>
      <c r="Z173" s="135"/>
    </row>
    <row r="174" spans="1:26" ht="23.25" customHeight="1">
      <c r="A174" s="122">
        <v>145</v>
      </c>
      <c r="B174" s="123" t="e">
        <f t="shared" ca="1" si="0"/>
        <v>#NUM!</v>
      </c>
      <c r="C174" s="123" t="e">
        <f t="shared" ca="1" si="1"/>
        <v>#NUM!</v>
      </c>
      <c r="D174" s="124" t="e">
        <f t="shared" ca="1" si="2"/>
        <v>#NUM!</v>
      </c>
      <c r="E174" s="124" t="e">
        <f t="shared" ca="1" si="3"/>
        <v>#NUM!</v>
      </c>
      <c r="F174" s="124" t="e">
        <f t="shared" ca="1" si="4"/>
        <v>#NUM!</v>
      </c>
      <c r="G174" s="124" t="e">
        <f t="shared" ca="1" si="5"/>
        <v>#NUM!</v>
      </c>
      <c r="H174" s="124" t="e">
        <f t="shared" ca="1" si="6"/>
        <v>#NUM!</v>
      </c>
      <c r="I174" s="192">
        <f t="shared" si="7"/>
        <v>12.083333333333334</v>
      </c>
      <c r="J174" s="125">
        <f t="shared" si="13"/>
        <v>0</v>
      </c>
      <c r="K174" s="125">
        <f t="shared" si="8"/>
        <v>0</v>
      </c>
      <c r="L174" s="125">
        <f t="shared" si="9"/>
        <v>0</v>
      </c>
      <c r="M174" s="125" t="e">
        <f t="shared" ca="1" si="10"/>
        <v>#NUM!</v>
      </c>
      <c r="N174" s="125">
        <f t="shared" si="14"/>
        <v>0</v>
      </c>
      <c r="O174" s="125">
        <f t="shared" si="11"/>
        <v>0</v>
      </c>
      <c r="P174" s="125">
        <f t="shared" si="12"/>
        <v>0</v>
      </c>
      <c r="Q174" s="139"/>
      <c r="R174" s="139"/>
      <c r="S174" s="135"/>
      <c r="T174" s="135"/>
      <c r="U174" s="135"/>
      <c r="V174" s="135"/>
      <c r="W174" s="135"/>
      <c r="X174" s="135"/>
      <c r="Y174" s="135"/>
      <c r="Z174" s="135"/>
    </row>
    <row r="175" spans="1:26" ht="23.25" customHeight="1">
      <c r="A175" s="122">
        <v>146</v>
      </c>
      <c r="B175" s="123" t="e">
        <f t="shared" ca="1" si="0"/>
        <v>#NUM!</v>
      </c>
      <c r="C175" s="123" t="e">
        <f t="shared" ca="1" si="1"/>
        <v>#NUM!</v>
      </c>
      <c r="D175" s="124" t="e">
        <f t="shared" ca="1" si="2"/>
        <v>#NUM!</v>
      </c>
      <c r="E175" s="124" t="e">
        <f t="shared" ca="1" si="3"/>
        <v>#NUM!</v>
      </c>
      <c r="F175" s="124" t="e">
        <f t="shared" ca="1" si="4"/>
        <v>#NUM!</v>
      </c>
      <c r="G175" s="124" t="e">
        <f t="shared" ca="1" si="5"/>
        <v>#NUM!</v>
      </c>
      <c r="H175" s="124" t="e">
        <f t="shared" ca="1" si="6"/>
        <v>#NUM!</v>
      </c>
      <c r="I175" s="192">
        <f t="shared" si="7"/>
        <v>12.166666666666666</v>
      </c>
      <c r="J175" s="125">
        <f t="shared" si="13"/>
        <v>0</v>
      </c>
      <c r="K175" s="125">
        <f t="shared" si="8"/>
        <v>0</v>
      </c>
      <c r="L175" s="125">
        <f t="shared" si="9"/>
        <v>0</v>
      </c>
      <c r="M175" s="125" t="e">
        <f t="shared" ca="1" si="10"/>
        <v>#NUM!</v>
      </c>
      <c r="N175" s="125">
        <f t="shared" si="14"/>
        <v>0</v>
      </c>
      <c r="O175" s="125">
        <f t="shared" si="11"/>
        <v>0</v>
      </c>
      <c r="P175" s="125">
        <f t="shared" si="12"/>
        <v>0</v>
      </c>
      <c r="Q175" s="139"/>
      <c r="R175" s="139"/>
      <c r="S175" s="135"/>
      <c r="T175" s="135"/>
      <c r="U175" s="135"/>
      <c r="V175" s="135"/>
      <c r="W175" s="135"/>
      <c r="X175" s="135"/>
      <c r="Y175" s="135"/>
      <c r="Z175" s="135"/>
    </row>
    <row r="176" spans="1:26" ht="23.25" customHeight="1">
      <c r="A176" s="122">
        <v>147</v>
      </c>
      <c r="B176" s="123" t="e">
        <f t="shared" ca="1" si="0"/>
        <v>#NUM!</v>
      </c>
      <c r="C176" s="123" t="e">
        <f t="shared" ca="1" si="1"/>
        <v>#NUM!</v>
      </c>
      <c r="D176" s="124" t="e">
        <f t="shared" ca="1" si="2"/>
        <v>#NUM!</v>
      </c>
      <c r="E176" s="124" t="e">
        <f t="shared" ca="1" si="3"/>
        <v>#NUM!</v>
      </c>
      <c r="F176" s="124" t="e">
        <f t="shared" ca="1" si="4"/>
        <v>#NUM!</v>
      </c>
      <c r="G176" s="124" t="e">
        <f t="shared" ca="1" si="5"/>
        <v>#NUM!</v>
      </c>
      <c r="H176" s="124" t="e">
        <f t="shared" ca="1" si="6"/>
        <v>#NUM!</v>
      </c>
      <c r="I176" s="192">
        <f t="shared" si="7"/>
        <v>12.25</v>
      </c>
      <c r="J176" s="125">
        <f t="shared" si="13"/>
        <v>0</v>
      </c>
      <c r="K176" s="125">
        <f t="shared" si="8"/>
        <v>0</v>
      </c>
      <c r="L176" s="125">
        <f t="shared" si="9"/>
        <v>0</v>
      </c>
      <c r="M176" s="125" t="e">
        <f t="shared" ca="1" si="10"/>
        <v>#NUM!</v>
      </c>
      <c r="N176" s="125">
        <f t="shared" si="14"/>
        <v>0</v>
      </c>
      <c r="O176" s="125">
        <f t="shared" si="11"/>
        <v>0</v>
      </c>
      <c r="P176" s="125">
        <f t="shared" si="12"/>
        <v>0</v>
      </c>
      <c r="Q176" s="139"/>
      <c r="R176" s="139"/>
      <c r="S176" s="135"/>
      <c r="T176" s="135"/>
      <c r="U176" s="135"/>
      <c r="V176" s="135"/>
      <c r="W176" s="135"/>
      <c r="X176" s="135"/>
      <c r="Y176" s="135"/>
      <c r="Z176" s="135"/>
    </row>
    <row r="177" spans="1:26" ht="23.25" customHeight="1">
      <c r="A177" s="122">
        <v>148</v>
      </c>
      <c r="B177" s="123" t="e">
        <f t="shared" ca="1" si="0"/>
        <v>#NUM!</v>
      </c>
      <c r="C177" s="123" t="e">
        <f t="shared" ca="1" si="1"/>
        <v>#NUM!</v>
      </c>
      <c r="D177" s="124" t="e">
        <f t="shared" ca="1" si="2"/>
        <v>#NUM!</v>
      </c>
      <c r="E177" s="124" t="e">
        <f t="shared" ca="1" si="3"/>
        <v>#NUM!</v>
      </c>
      <c r="F177" s="124" t="e">
        <f t="shared" ca="1" si="4"/>
        <v>#NUM!</v>
      </c>
      <c r="G177" s="124" t="e">
        <f t="shared" ca="1" si="5"/>
        <v>#NUM!</v>
      </c>
      <c r="H177" s="124" t="e">
        <f t="shared" ca="1" si="6"/>
        <v>#NUM!</v>
      </c>
      <c r="I177" s="192">
        <f t="shared" si="7"/>
        <v>12.333333333333334</v>
      </c>
      <c r="J177" s="125">
        <f t="shared" si="13"/>
        <v>0</v>
      </c>
      <c r="K177" s="125">
        <f t="shared" si="8"/>
        <v>0</v>
      </c>
      <c r="L177" s="125">
        <f t="shared" si="9"/>
        <v>0</v>
      </c>
      <c r="M177" s="125" t="e">
        <f t="shared" ca="1" si="10"/>
        <v>#NUM!</v>
      </c>
      <c r="N177" s="125">
        <f t="shared" si="14"/>
        <v>0</v>
      </c>
      <c r="O177" s="125">
        <f t="shared" si="11"/>
        <v>0</v>
      </c>
      <c r="P177" s="125">
        <f t="shared" si="12"/>
        <v>0</v>
      </c>
      <c r="Q177" s="139"/>
      <c r="R177" s="139"/>
      <c r="S177" s="135"/>
      <c r="T177" s="135"/>
      <c r="U177" s="135"/>
      <c r="V177" s="135"/>
      <c r="W177" s="135"/>
      <c r="X177" s="135"/>
      <c r="Y177" s="135"/>
      <c r="Z177" s="135"/>
    </row>
    <row r="178" spans="1:26" ht="23.25" customHeight="1">
      <c r="A178" s="122">
        <v>149</v>
      </c>
      <c r="B178" s="123" t="e">
        <f t="shared" ca="1" si="0"/>
        <v>#NUM!</v>
      </c>
      <c r="C178" s="123" t="e">
        <f t="shared" ca="1" si="1"/>
        <v>#NUM!</v>
      </c>
      <c r="D178" s="124" t="e">
        <f t="shared" ca="1" si="2"/>
        <v>#NUM!</v>
      </c>
      <c r="E178" s="124" t="e">
        <f t="shared" ca="1" si="3"/>
        <v>#NUM!</v>
      </c>
      <c r="F178" s="124" t="e">
        <f t="shared" ca="1" si="4"/>
        <v>#NUM!</v>
      </c>
      <c r="G178" s="124" t="e">
        <f t="shared" ca="1" si="5"/>
        <v>#NUM!</v>
      </c>
      <c r="H178" s="124" t="e">
        <f t="shared" ca="1" si="6"/>
        <v>#NUM!</v>
      </c>
      <c r="I178" s="192">
        <f t="shared" si="7"/>
        <v>12.416666666666666</v>
      </c>
      <c r="J178" s="125">
        <f t="shared" si="13"/>
        <v>0</v>
      </c>
      <c r="K178" s="125">
        <f t="shared" si="8"/>
        <v>0</v>
      </c>
      <c r="L178" s="125">
        <f t="shared" si="9"/>
        <v>0</v>
      </c>
      <c r="M178" s="125" t="e">
        <f t="shared" ca="1" si="10"/>
        <v>#NUM!</v>
      </c>
      <c r="N178" s="125">
        <f t="shared" si="14"/>
        <v>0</v>
      </c>
      <c r="O178" s="125">
        <f t="shared" si="11"/>
        <v>0</v>
      </c>
      <c r="P178" s="125">
        <f t="shared" si="12"/>
        <v>0</v>
      </c>
      <c r="Q178" s="139"/>
      <c r="R178" s="139"/>
      <c r="S178" s="135"/>
      <c r="T178" s="135"/>
      <c r="U178" s="135"/>
      <c r="V178" s="135"/>
      <c r="W178" s="135"/>
      <c r="X178" s="135"/>
      <c r="Y178" s="135"/>
      <c r="Z178" s="135"/>
    </row>
    <row r="179" spans="1:26" ht="23.25" customHeight="1">
      <c r="A179" s="122">
        <v>150</v>
      </c>
      <c r="B179" s="123" t="e">
        <f t="shared" ca="1" si="0"/>
        <v>#NUM!</v>
      </c>
      <c r="C179" s="123" t="e">
        <f t="shared" ca="1" si="1"/>
        <v>#NUM!</v>
      </c>
      <c r="D179" s="124" t="e">
        <f t="shared" ca="1" si="2"/>
        <v>#NUM!</v>
      </c>
      <c r="E179" s="124" t="e">
        <f t="shared" ca="1" si="3"/>
        <v>#NUM!</v>
      </c>
      <c r="F179" s="124" t="e">
        <f t="shared" ca="1" si="4"/>
        <v>#NUM!</v>
      </c>
      <c r="G179" s="124" t="e">
        <f t="shared" ca="1" si="5"/>
        <v>#NUM!</v>
      </c>
      <c r="H179" s="124" t="e">
        <f t="shared" ca="1" si="6"/>
        <v>#NUM!</v>
      </c>
      <c r="I179" s="192">
        <f t="shared" si="7"/>
        <v>12.5</v>
      </c>
      <c r="J179" s="125">
        <f t="shared" si="13"/>
        <v>0</v>
      </c>
      <c r="K179" s="125">
        <f t="shared" si="8"/>
        <v>0</v>
      </c>
      <c r="L179" s="125">
        <f t="shared" si="9"/>
        <v>0</v>
      </c>
      <c r="M179" s="125" t="e">
        <f t="shared" ca="1" si="10"/>
        <v>#NUM!</v>
      </c>
      <c r="N179" s="125">
        <f t="shared" si="14"/>
        <v>0</v>
      </c>
      <c r="O179" s="125">
        <f t="shared" si="11"/>
        <v>0</v>
      </c>
      <c r="P179" s="125">
        <f t="shared" si="12"/>
        <v>0</v>
      </c>
      <c r="Q179" s="139"/>
      <c r="R179" s="139"/>
      <c r="S179" s="135"/>
      <c r="T179" s="135"/>
      <c r="U179" s="135"/>
      <c r="V179" s="135"/>
      <c r="W179" s="135"/>
      <c r="X179" s="135"/>
      <c r="Y179" s="135"/>
      <c r="Z179" s="135"/>
    </row>
    <row r="180" spans="1:26" ht="23.25" customHeight="1">
      <c r="A180" s="122">
        <v>151</v>
      </c>
      <c r="B180" s="123" t="e">
        <f t="shared" ca="1" si="0"/>
        <v>#NUM!</v>
      </c>
      <c r="C180" s="123" t="e">
        <f t="shared" ca="1" si="1"/>
        <v>#NUM!</v>
      </c>
      <c r="D180" s="124" t="e">
        <f t="shared" ca="1" si="2"/>
        <v>#NUM!</v>
      </c>
      <c r="E180" s="124" t="e">
        <f t="shared" ca="1" si="3"/>
        <v>#NUM!</v>
      </c>
      <c r="F180" s="124" t="e">
        <f t="shared" ca="1" si="4"/>
        <v>#NUM!</v>
      </c>
      <c r="G180" s="124" t="e">
        <f t="shared" ca="1" si="5"/>
        <v>#NUM!</v>
      </c>
      <c r="H180" s="124" t="e">
        <f t="shared" ca="1" si="6"/>
        <v>#NUM!</v>
      </c>
      <c r="I180" s="192">
        <f t="shared" si="7"/>
        <v>12.583333333333334</v>
      </c>
      <c r="J180" s="125">
        <f t="shared" si="13"/>
        <v>0</v>
      </c>
      <c r="K180" s="125">
        <f t="shared" si="8"/>
        <v>0</v>
      </c>
      <c r="L180" s="125">
        <f t="shared" si="9"/>
        <v>0</v>
      </c>
      <c r="M180" s="125" t="e">
        <f t="shared" ca="1" si="10"/>
        <v>#NUM!</v>
      </c>
      <c r="N180" s="125">
        <f t="shared" si="14"/>
        <v>0</v>
      </c>
      <c r="O180" s="125">
        <f t="shared" si="11"/>
        <v>0</v>
      </c>
      <c r="P180" s="125">
        <f t="shared" si="12"/>
        <v>0</v>
      </c>
      <c r="Q180" s="139"/>
      <c r="R180" s="139"/>
      <c r="S180" s="135"/>
      <c r="T180" s="135"/>
      <c r="U180" s="135"/>
      <c r="V180" s="135"/>
      <c r="W180" s="135"/>
      <c r="X180" s="135"/>
      <c r="Y180" s="135"/>
      <c r="Z180" s="135"/>
    </row>
    <row r="181" spans="1:26" ht="23.25" customHeight="1">
      <c r="A181" s="122">
        <v>152</v>
      </c>
      <c r="B181" s="123" t="e">
        <f t="shared" ca="1" si="0"/>
        <v>#NUM!</v>
      </c>
      <c r="C181" s="123" t="e">
        <f t="shared" ca="1" si="1"/>
        <v>#NUM!</v>
      </c>
      <c r="D181" s="124" t="e">
        <f t="shared" ca="1" si="2"/>
        <v>#NUM!</v>
      </c>
      <c r="E181" s="124" t="e">
        <f t="shared" ca="1" si="3"/>
        <v>#NUM!</v>
      </c>
      <c r="F181" s="124" t="e">
        <f t="shared" ca="1" si="4"/>
        <v>#NUM!</v>
      </c>
      <c r="G181" s="124" t="e">
        <f t="shared" ca="1" si="5"/>
        <v>#NUM!</v>
      </c>
      <c r="H181" s="124" t="e">
        <f t="shared" ca="1" si="6"/>
        <v>#NUM!</v>
      </c>
      <c r="I181" s="192">
        <f t="shared" si="7"/>
        <v>12.666666666666666</v>
      </c>
      <c r="J181" s="125">
        <f t="shared" si="13"/>
        <v>0</v>
      </c>
      <c r="K181" s="125">
        <f t="shared" si="8"/>
        <v>0</v>
      </c>
      <c r="L181" s="125">
        <f t="shared" si="9"/>
        <v>0</v>
      </c>
      <c r="M181" s="125" t="e">
        <f t="shared" ca="1" si="10"/>
        <v>#NUM!</v>
      </c>
      <c r="N181" s="125">
        <f t="shared" si="14"/>
        <v>0</v>
      </c>
      <c r="O181" s="125">
        <f t="shared" si="11"/>
        <v>0</v>
      </c>
      <c r="P181" s="125">
        <f t="shared" si="12"/>
        <v>0</v>
      </c>
      <c r="Q181" s="139"/>
      <c r="R181" s="139"/>
      <c r="S181" s="135"/>
      <c r="T181" s="135"/>
      <c r="U181" s="135"/>
      <c r="V181" s="135"/>
      <c r="W181" s="135"/>
      <c r="X181" s="135"/>
      <c r="Y181" s="135"/>
      <c r="Z181" s="135"/>
    </row>
    <row r="182" spans="1:26" ht="23.25" customHeight="1">
      <c r="A182" s="122">
        <v>153</v>
      </c>
      <c r="B182" s="123" t="e">
        <f t="shared" ca="1" si="0"/>
        <v>#NUM!</v>
      </c>
      <c r="C182" s="123" t="e">
        <f t="shared" ca="1" si="1"/>
        <v>#NUM!</v>
      </c>
      <c r="D182" s="124" t="e">
        <f t="shared" ca="1" si="2"/>
        <v>#NUM!</v>
      </c>
      <c r="E182" s="124" t="e">
        <f t="shared" ca="1" si="3"/>
        <v>#NUM!</v>
      </c>
      <c r="F182" s="124" t="e">
        <f t="shared" ca="1" si="4"/>
        <v>#NUM!</v>
      </c>
      <c r="G182" s="124" t="e">
        <f t="shared" ca="1" si="5"/>
        <v>#NUM!</v>
      </c>
      <c r="H182" s="124" t="e">
        <f t="shared" ca="1" si="6"/>
        <v>#NUM!</v>
      </c>
      <c r="I182" s="192">
        <f t="shared" si="7"/>
        <v>12.75</v>
      </c>
      <c r="J182" s="125">
        <f t="shared" si="13"/>
        <v>0</v>
      </c>
      <c r="K182" s="125">
        <f t="shared" si="8"/>
        <v>0</v>
      </c>
      <c r="L182" s="125">
        <f t="shared" si="9"/>
        <v>0</v>
      </c>
      <c r="M182" s="125" t="e">
        <f t="shared" ca="1" si="10"/>
        <v>#NUM!</v>
      </c>
      <c r="N182" s="125">
        <f t="shared" si="14"/>
        <v>0</v>
      </c>
      <c r="O182" s="125">
        <f t="shared" si="11"/>
        <v>0</v>
      </c>
      <c r="P182" s="125">
        <f t="shared" si="12"/>
        <v>0</v>
      </c>
      <c r="Q182" s="139"/>
      <c r="R182" s="139"/>
      <c r="S182" s="135"/>
      <c r="T182" s="135"/>
      <c r="U182" s="135"/>
      <c r="V182" s="135"/>
      <c r="W182" s="135"/>
      <c r="X182" s="135"/>
      <c r="Y182" s="135"/>
      <c r="Z182" s="135"/>
    </row>
    <row r="183" spans="1:26" ht="23.25" customHeight="1">
      <c r="A183" s="122">
        <v>154</v>
      </c>
      <c r="B183" s="123" t="e">
        <f t="shared" ca="1" si="0"/>
        <v>#NUM!</v>
      </c>
      <c r="C183" s="123" t="e">
        <f t="shared" ca="1" si="1"/>
        <v>#NUM!</v>
      </c>
      <c r="D183" s="124" t="e">
        <f t="shared" ca="1" si="2"/>
        <v>#NUM!</v>
      </c>
      <c r="E183" s="124" t="e">
        <f t="shared" ca="1" si="3"/>
        <v>#NUM!</v>
      </c>
      <c r="F183" s="124" t="e">
        <f t="shared" ca="1" si="4"/>
        <v>#NUM!</v>
      </c>
      <c r="G183" s="124" t="e">
        <f t="shared" ca="1" si="5"/>
        <v>#NUM!</v>
      </c>
      <c r="H183" s="124" t="e">
        <f t="shared" ca="1" si="6"/>
        <v>#NUM!</v>
      </c>
      <c r="I183" s="192">
        <f t="shared" si="7"/>
        <v>12.833333333333334</v>
      </c>
      <c r="J183" s="125">
        <f t="shared" si="13"/>
        <v>0</v>
      </c>
      <c r="K183" s="125">
        <f t="shared" si="8"/>
        <v>0</v>
      </c>
      <c r="L183" s="125">
        <f t="shared" si="9"/>
        <v>0</v>
      </c>
      <c r="M183" s="125" t="e">
        <f t="shared" ca="1" si="10"/>
        <v>#NUM!</v>
      </c>
      <c r="N183" s="125">
        <f t="shared" si="14"/>
        <v>0</v>
      </c>
      <c r="O183" s="125">
        <f t="shared" si="11"/>
        <v>0</v>
      </c>
      <c r="P183" s="125">
        <f t="shared" si="12"/>
        <v>0</v>
      </c>
      <c r="Q183" s="139"/>
      <c r="R183" s="139"/>
      <c r="S183" s="135"/>
      <c r="T183" s="135"/>
      <c r="U183" s="135"/>
      <c r="V183" s="135"/>
      <c r="W183" s="135"/>
      <c r="X183" s="135"/>
      <c r="Y183" s="135"/>
      <c r="Z183" s="135"/>
    </row>
    <row r="184" spans="1:26" ht="23.25" customHeight="1">
      <c r="A184" s="122">
        <v>155</v>
      </c>
      <c r="B184" s="123" t="e">
        <f t="shared" ca="1" si="0"/>
        <v>#NUM!</v>
      </c>
      <c r="C184" s="123" t="e">
        <f t="shared" ca="1" si="1"/>
        <v>#NUM!</v>
      </c>
      <c r="D184" s="124" t="e">
        <f t="shared" ca="1" si="2"/>
        <v>#NUM!</v>
      </c>
      <c r="E184" s="124" t="e">
        <f t="shared" ca="1" si="3"/>
        <v>#NUM!</v>
      </c>
      <c r="F184" s="124" t="e">
        <f t="shared" ca="1" si="4"/>
        <v>#NUM!</v>
      </c>
      <c r="G184" s="124" t="e">
        <f t="shared" ca="1" si="5"/>
        <v>#NUM!</v>
      </c>
      <c r="H184" s="124" t="e">
        <f t="shared" ca="1" si="6"/>
        <v>#NUM!</v>
      </c>
      <c r="I184" s="192">
        <f t="shared" si="7"/>
        <v>12.916666666666666</v>
      </c>
      <c r="J184" s="125">
        <f t="shared" si="13"/>
        <v>0</v>
      </c>
      <c r="K184" s="125">
        <f t="shared" si="8"/>
        <v>0</v>
      </c>
      <c r="L184" s="125">
        <f t="shared" si="9"/>
        <v>0</v>
      </c>
      <c r="M184" s="125" t="e">
        <f t="shared" ca="1" si="10"/>
        <v>#NUM!</v>
      </c>
      <c r="N184" s="125">
        <f t="shared" si="14"/>
        <v>0</v>
      </c>
      <c r="O184" s="125">
        <f t="shared" si="11"/>
        <v>0</v>
      </c>
      <c r="P184" s="125">
        <f t="shared" si="12"/>
        <v>0</v>
      </c>
      <c r="Q184" s="139"/>
      <c r="R184" s="139"/>
      <c r="S184" s="135"/>
      <c r="T184" s="135"/>
      <c r="U184" s="135"/>
      <c r="V184" s="135"/>
      <c r="W184" s="135"/>
      <c r="X184" s="135"/>
      <c r="Y184" s="135"/>
      <c r="Z184" s="135"/>
    </row>
    <row r="185" spans="1:26" ht="23.25" customHeight="1">
      <c r="A185" s="122">
        <v>156</v>
      </c>
      <c r="B185" s="123" t="e">
        <f t="shared" ca="1" si="0"/>
        <v>#NUM!</v>
      </c>
      <c r="C185" s="123" t="e">
        <f t="shared" ca="1" si="1"/>
        <v>#NUM!</v>
      </c>
      <c r="D185" s="124" t="e">
        <f t="shared" ca="1" si="2"/>
        <v>#NUM!</v>
      </c>
      <c r="E185" s="124" t="e">
        <f t="shared" ca="1" si="3"/>
        <v>#NUM!</v>
      </c>
      <c r="F185" s="124" t="e">
        <f t="shared" ca="1" si="4"/>
        <v>#NUM!</v>
      </c>
      <c r="G185" s="124" t="e">
        <f t="shared" ca="1" si="5"/>
        <v>#NUM!</v>
      </c>
      <c r="H185" s="124" t="e">
        <f t="shared" ca="1" si="6"/>
        <v>#NUM!</v>
      </c>
      <c r="I185" s="192">
        <f t="shared" si="7"/>
        <v>13</v>
      </c>
      <c r="J185" s="125">
        <f t="shared" si="13"/>
        <v>0</v>
      </c>
      <c r="K185" s="125">
        <f t="shared" si="8"/>
        <v>0</v>
      </c>
      <c r="L185" s="125">
        <f t="shared" si="9"/>
        <v>0</v>
      </c>
      <c r="M185" s="125" t="e">
        <f t="shared" ca="1" si="10"/>
        <v>#NUM!</v>
      </c>
      <c r="N185" s="125">
        <f t="shared" si="14"/>
        <v>0</v>
      </c>
      <c r="O185" s="125">
        <f t="shared" si="11"/>
        <v>0</v>
      </c>
      <c r="P185" s="125">
        <f t="shared" si="12"/>
        <v>0</v>
      </c>
      <c r="Q185" s="139"/>
      <c r="R185" s="139"/>
      <c r="S185" s="135"/>
      <c r="T185" s="135"/>
      <c r="U185" s="135"/>
      <c r="V185" s="135"/>
      <c r="W185" s="135"/>
      <c r="X185" s="135"/>
      <c r="Y185" s="135"/>
      <c r="Z185" s="135"/>
    </row>
    <row r="186" spans="1:26" ht="23.25" customHeight="1">
      <c r="A186" s="122">
        <v>157</v>
      </c>
      <c r="B186" s="123" t="e">
        <f t="shared" ca="1" si="0"/>
        <v>#NUM!</v>
      </c>
      <c r="C186" s="123" t="e">
        <f t="shared" ca="1" si="1"/>
        <v>#NUM!</v>
      </c>
      <c r="D186" s="124" t="e">
        <f t="shared" ca="1" si="2"/>
        <v>#NUM!</v>
      </c>
      <c r="E186" s="124" t="e">
        <f t="shared" ca="1" si="3"/>
        <v>#NUM!</v>
      </c>
      <c r="F186" s="124" t="e">
        <f t="shared" ca="1" si="4"/>
        <v>#NUM!</v>
      </c>
      <c r="G186" s="124" t="e">
        <f t="shared" ca="1" si="5"/>
        <v>#NUM!</v>
      </c>
      <c r="H186" s="124" t="e">
        <f t="shared" ca="1" si="6"/>
        <v>#NUM!</v>
      </c>
      <c r="I186" s="192">
        <f t="shared" si="7"/>
        <v>13.083333333333334</v>
      </c>
      <c r="J186" s="125">
        <f t="shared" si="13"/>
        <v>0</v>
      </c>
      <c r="K186" s="125">
        <f t="shared" si="8"/>
        <v>0</v>
      </c>
      <c r="L186" s="125">
        <f t="shared" si="9"/>
        <v>0</v>
      </c>
      <c r="M186" s="125" t="e">
        <f t="shared" ca="1" si="10"/>
        <v>#NUM!</v>
      </c>
      <c r="N186" s="125">
        <f t="shared" si="14"/>
        <v>0</v>
      </c>
      <c r="O186" s="125">
        <f t="shared" si="11"/>
        <v>0</v>
      </c>
      <c r="P186" s="125">
        <f t="shared" si="12"/>
        <v>0</v>
      </c>
      <c r="Q186" s="139"/>
      <c r="R186" s="139"/>
      <c r="S186" s="135"/>
      <c r="T186" s="135"/>
      <c r="U186" s="135"/>
      <c r="V186" s="135"/>
      <c r="W186" s="135"/>
      <c r="X186" s="135"/>
      <c r="Y186" s="135"/>
      <c r="Z186" s="135"/>
    </row>
    <row r="187" spans="1:26" ht="23.25" customHeight="1">
      <c r="A187" s="122">
        <v>158</v>
      </c>
      <c r="B187" s="123" t="e">
        <f t="shared" ca="1" si="0"/>
        <v>#NUM!</v>
      </c>
      <c r="C187" s="123" t="e">
        <f t="shared" ca="1" si="1"/>
        <v>#NUM!</v>
      </c>
      <c r="D187" s="124" t="e">
        <f t="shared" ca="1" si="2"/>
        <v>#NUM!</v>
      </c>
      <c r="E187" s="124" t="e">
        <f t="shared" ca="1" si="3"/>
        <v>#NUM!</v>
      </c>
      <c r="F187" s="124" t="e">
        <f t="shared" ca="1" si="4"/>
        <v>#NUM!</v>
      </c>
      <c r="G187" s="124" t="e">
        <f t="shared" ca="1" si="5"/>
        <v>#NUM!</v>
      </c>
      <c r="H187" s="124" t="e">
        <f t="shared" ca="1" si="6"/>
        <v>#NUM!</v>
      </c>
      <c r="I187" s="192">
        <f t="shared" si="7"/>
        <v>13.166666666666666</v>
      </c>
      <c r="J187" s="125">
        <f t="shared" si="13"/>
        <v>0</v>
      </c>
      <c r="K187" s="125">
        <f t="shared" si="8"/>
        <v>0</v>
      </c>
      <c r="L187" s="125">
        <f t="shared" si="9"/>
        <v>0</v>
      </c>
      <c r="M187" s="125" t="e">
        <f t="shared" ca="1" si="10"/>
        <v>#NUM!</v>
      </c>
      <c r="N187" s="125">
        <f t="shared" si="14"/>
        <v>0</v>
      </c>
      <c r="O187" s="125">
        <f t="shared" si="11"/>
        <v>0</v>
      </c>
      <c r="P187" s="125">
        <f t="shared" si="12"/>
        <v>0</v>
      </c>
      <c r="Q187" s="139"/>
      <c r="R187" s="139"/>
      <c r="S187" s="135"/>
      <c r="T187" s="135"/>
      <c r="U187" s="135"/>
      <c r="V187" s="135"/>
      <c r="W187" s="135"/>
      <c r="X187" s="135"/>
      <c r="Y187" s="135"/>
      <c r="Z187" s="135"/>
    </row>
    <row r="188" spans="1:26" ht="23.25" customHeight="1">
      <c r="A188" s="122">
        <v>159</v>
      </c>
      <c r="B188" s="123" t="e">
        <f t="shared" ca="1" si="0"/>
        <v>#NUM!</v>
      </c>
      <c r="C188" s="123" t="e">
        <f t="shared" ca="1" si="1"/>
        <v>#NUM!</v>
      </c>
      <c r="D188" s="124" t="e">
        <f t="shared" ca="1" si="2"/>
        <v>#NUM!</v>
      </c>
      <c r="E188" s="124" t="e">
        <f t="shared" ca="1" si="3"/>
        <v>#NUM!</v>
      </c>
      <c r="F188" s="124" t="e">
        <f t="shared" ca="1" si="4"/>
        <v>#NUM!</v>
      </c>
      <c r="G188" s="124" t="e">
        <f t="shared" ca="1" si="5"/>
        <v>#NUM!</v>
      </c>
      <c r="H188" s="124" t="e">
        <f t="shared" ca="1" si="6"/>
        <v>#NUM!</v>
      </c>
      <c r="I188" s="192">
        <f t="shared" si="7"/>
        <v>13.25</v>
      </c>
      <c r="J188" s="125">
        <f t="shared" si="13"/>
        <v>0</v>
      </c>
      <c r="K188" s="125">
        <f t="shared" si="8"/>
        <v>0</v>
      </c>
      <c r="L188" s="125">
        <f t="shared" si="9"/>
        <v>0</v>
      </c>
      <c r="M188" s="125" t="e">
        <f t="shared" ca="1" si="10"/>
        <v>#NUM!</v>
      </c>
      <c r="N188" s="125">
        <f t="shared" si="14"/>
        <v>0</v>
      </c>
      <c r="O188" s="125">
        <f t="shared" si="11"/>
        <v>0</v>
      </c>
      <c r="P188" s="125">
        <f t="shared" si="12"/>
        <v>0</v>
      </c>
      <c r="Q188" s="139"/>
      <c r="R188" s="139"/>
      <c r="S188" s="135"/>
      <c r="T188" s="135"/>
      <c r="U188" s="135"/>
      <c r="V188" s="135"/>
      <c r="W188" s="135"/>
      <c r="X188" s="135"/>
      <c r="Y188" s="135"/>
      <c r="Z188" s="135"/>
    </row>
    <row r="189" spans="1:26" ht="23.25" customHeight="1">
      <c r="A189" s="122">
        <v>160</v>
      </c>
      <c r="B189" s="123" t="e">
        <f t="shared" ca="1" si="0"/>
        <v>#NUM!</v>
      </c>
      <c r="C189" s="123" t="e">
        <f t="shared" ca="1" si="1"/>
        <v>#NUM!</v>
      </c>
      <c r="D189" s="124" t="e">
        <f t="shared" ca="1" si="2"/>
        <v>#NUM!</v>
      </c>
      <c r="E189" s="124" t="e">
        <f t="shared" ca="1" si="3"/>
        <v>#NUM!</v>
      </c>
      <c r="F189" s="124" t="e">
        <f t="shared" ca="1" si="4"/>
        <v>#NUM!</v>
      </c>
      <c r="G189" s="124" t="e">
        <f t="shared" ca="1" si="5"/>
        <v>#NUM!</v>
      </c>
      <c r="H189" s="124" t="e">
        <f t="shared" ca="1" si="6"/>
        <v>#NUM!</v>
      </c>
      <c r="I189" s="192">
        <f t="shared" si="7"/>
        <v>13.333333333333334</v>
      </c>
      <c r="J189" s="125">
        <f t="shared" si="13"/>
        <v>0</v>
      </c>
      <c r="K189" s="125">
        <f t="shared" si="8"/>
        <v>0</v>
      </c>
      <c r="L189" s="125">
        <f t="shared" si="9"/>
        <v>0</v>
      </c>
      <c r="M189" s="125" t="e">
        <f t="shared" ca="1" si="10"/>
        <v>#NUM!</v>
      </c>
      <c r="N189" s="125">
        <f t="shared" si="14"/>
        <v>0</v>
      </c>
      <c r="O189" s="125">
        <f t="shared" si="11"/>
        <v>0</v>
      </c>
      <c r="P189" s="125">
        <f t="shared" si="12"/>
        <v>0</v>
      </c>
      <c r="Q189" s="139"/>
      <c r="R189" s="139"/>
      <c r="S189" s="135"/>
      <c r="T189" s="135"/>
      <c r="U189" s="135"/>
      <c r="V189" s="135"/>
      <c r="W189" s="135"/>
      <c r="X189" s="135"/>
      <c r="Y189" s="135"/>
      <c r="Z189" s="135"/>
    </row>
    <row r="190" spans="1:26" ht="23.25" customHeight="1">
      <c r="A190" s="122">
        <v>161</v>
      </c>
      <c r="B190" s="123" t="e">
        <f t="shared" ca="1" si="0"/>
        <v>#NUM!</v>
      </c>
      <c r="C190" s="123" t="e">
        <f t="shared" ca="1" si="1"/>
        <v>#NUM!</v>
      </c>
      <c r="D190" s="124" t="e">
        <f t="shared" ca="1" si="2"/>
        <v>#NUM!</v>
      </c>
      <c r="E190" s="124" t="e">
        <f t="shared" ca="1" si="3"/>
        <v>#NUM!</v>
      </c>
      <c r="F190" s="124" t="e">
        <f t="shared" ca="1" si="4"/>
        <v>#NUM!</v>
      </c>
      <c r="G190" s="124" t="e">
        <f t="shared" ca="1" si="5"/>
        <v>#NUM!</v>
      </c>
      <c r="H190" s="124" t="e">
        <f t="shared" ca="1" si="6"/>
        <v>#NUM!</v>
      </c>
      <c r="I190" s="192">
        <f t="shared" si="7"/>
        <v>13.416666666666666</v>
      </c>
      <c r="J190" s="125">
        <f t="shared" si="13"/>
        <v>0</v>
      </c>
      <c r="K190" s="125">
        <f t="shared" si="8"/>
        <v>0</v>
      </c>
      <c r="L190" s="125">
        <f t="shared" si="9"/>
        <v>0</v>
      </c>
      <c r="M190" s="125" t="e">
        <f t="shared" ca="1" si="10"/>
        <v>#NUM!</v>
      </c>
      <c r="N190" s="125">
        <f t="shared" si="14"/>
        <v>0</v>
      </c>
      <c r="O190" s="125">
        <f t="shared" si="11"/>
        <v>0</v>
      </c>
      <c r="P190" s="125">
        <f t="shared" si="12"/>
        <v>0</v>
      </c>
      <c r="Q190" s="139"/>
      <c r="R190" s="139"/>
      <c r="S190" s="135"/>
      <c r="T190" s="135"/>
      <c r="U190" s="135"/>
      <c r="V190" s="135"/>
      <c r="W190" s="135"/>
      <c r="X190" s="135"/>
      <c r="Y190" s="135"/>
      <c r="Z190" s="135"/>
    </row>
    <row r="191" spans="1:26" ht="23.25" customHeight="1">
      <c r="A191" s="122">
        <v>162</v>
      </c>
      <c r="B191" s="123" t="e">
        <f t="shared" ca="1" si="0"/>
        <v>#NUM!</v>
      </c>
      <c r="C191" s="123" t="e">
        <f t="shared" ca="1" si="1"/>
        <v>#NUM!</v>
      </c>
      <c r="D191" s="124" t="e">
        <f t="shared" ca="1" si="2"/>
        <v>#NUM!</v>
      </c>
      <c r="E191" s="124" t="e">
        <f t="shared" ca="1" si="3"/>
        <v>#NUM!</v>
      </c>
      <c r="F191" s="124" t="e">
        <f t="shared" ca="1" si="4"/>
        <v>#NUM!</v>
      </c>
      <c r="G191" s="124" t="e">
        <f t="shared" ca="1" si="5"/>
        <v>#NUM!</v>
      </c>
      <c r="H191" s="124" t="e">
        <f t="shared" ca="1" si="6"/>
        <v>#NUM!</v>
      </c>
      <c r="I191" s="192">
        <f t="shared" si="7"/>
        <v>13.5</v>
      </c>
      <c r="J191" s="125">
        <f t="shared" si="13"/>
        <v>0</v>
      </c>
      <c r="K191" s="125">
        <f t="shared" si="8"/>
        <v>0</v>
      </c>
      <c r="L191" s="125">
        <f t="shared" si="9"/>
        <v>0</v>
      </c>
      <c r="M191" s="125" t="e">
        <f t="shared" ca="1" si="10"/>
        <v>#NUM!</v>
      </c>
      <c r="N191" s="125">
        <f t="shared" si="14"/>
        <v>0</v>
      </c>
      <c r="O191" s="125">
        <f t="shared" si="11"/>
        <v>0</v>
      </c>
      <c r="P191" s="125">
        <f t="shared" si="12"/>
        <v>0</v>
      </c>
      <c r="Q191" s="139"/>
      <c r="R191" s="139"/>
      <c r="S191" s="135"/>
      <c r="T191" s="135"/>
      <c r="U191" s="135"/>
      <c r="V191" s="135"/>
      <c r="W191" s="135"/>
      <c r="X191" s="135"/>
      <c r="Y191" s="135"/>
      <c r="Z191" s="135"/>
    </row>
    <row r="192" spans="1:26" ht="23.25" customHeight="1">
      <c r="A192" s="122">
        <v>163</v>
      </c>
      <c r="B192" s="123" t="e">
        <f t="shared" ca="1" si="0"/>
        <v>#NUM!</v>
      </c>
      <c r="C192" s="123" t="e">
        <f t="shared" ca="1" si="1"/>
        <v>#NUM!</v>
      </c>
      <c r="D192" s="124" t="e">
        <f t="shared" ca="1" si="2"/>
        <v>#NUM!</v>
      </c>
      <c r="E192" s="124" t="e">
        <f t="shared" ca="1" si="3"/>
        <v>#NUM!</v>
      </c>
      <c r="F192" s="124" t="e">
        <f t="shared" ca="1" si="4"/>
        <v>#NUM!</v>
      </c>
      <c r="G192" s="124" t="e">
        <f t="shared" ca="1" si="5"/>
        <v>#NUM!</v>
      </c>
      <c r="H192" s="124" t="e">
        <f t="shared" ca="1" si="6"/>
        <v>#NUM!</v>
      </c>
      <c r="I192" s="192">
        <f t="shared" si="7"/>
        <v>13.583333333333334</v>
      </c>
      <c r="J192" s="125">
        <f t="shared" si="13"/>
        <v>0</v>
      </c>
      <c r="K192" s="125">
        <f t="shared" si="8"/>
        <v>0</v>
      </c>
      <c r="L192" s="125">
        <f t="shared" si="9"/>
        <v>0</v>
      </c>
      <c r="M192" s="125" t="e">
        <f t="shared" ca="1" si="10"/>
        <v>#NUM!</v>
      </c>
      <c r="N192" s="125">
        <f t="shared" si="14"/>
        <v>0</v>
      </c>
      <c r="O192" s="125">
        <f t="shared" si="11"/>
        <v>0</v>
      </c>
      <c r="P192" s="125">
        <f t="shared" si="12"/>
        <v>0</v>
      </c>
      <c r="Q192" s="139"/>
      <c r="R192" s="139"/>
      <c r="S192" s="135"/>
      <c r="T192" s="135"/>
      <c r="U192" s="135"/>
      <c r="V192" s="135"/>
      <c r="W192" s="135"/>
      <c r="X192" s="135"/>
      <c r="Y192" s="135"/>
      <c r="Z192" s="135"/>
    </row>
    <row r="193" spans="1:26" ht="23.25" customHeight="1">
      <c r="A193" s="122">
        <v>164</v>
      </c>
      <c r="B193" s="123" t="e">
        <f t="shared" ca="1" si="0"/>
        <v>#NUM!</v>
      </c>
      <c r="C193" s="123" t="e">
        <f t="shared" ca="1" si="1"/>
        <v>#NUM!</v>
      </c>
      <c r="D193" s="124" t="e">
        <f t="shared" ca="1" si="2"/>
        <v>#NUM!</v>
      </c>
      <c r="E193" s="124" t="e">
        <f t="shared" ca="1" si="3"/>
        <v>#NUM!</v>
      </c>
      <c r="F193" s="124" t="e">
        <f t="shared" ca="1" si="4"/>
        <v>#NUM!</v>
      </c>
      <c r="G193" s="124" t="e">
        <f t="shared" ca="1" si="5"/>
        <v>#NUM!</v>
      </c>
      <c r="H193" s="124" t="e">
        <f t="shared" ca="1" si="6"/>
        <v>#NUM!</v>
      </c>
      <c r="I193" s="192">
        <f t="shared" si="7"/>
        <v>13.666666666666666</v>
      </c>
      <c r="J193" s="125">
        <f t="shared" si="13"/>
        <v>0</v>
      </c>
      <c r="K193" s="125">
        <f t="shared" si="8"/>
        <v>0</v>
      </c>
      <c r="L193" s="125">
        <f t="shared" si="9"/>
        <v>0</v>
      </c>
      <c r="M193" s="125" t="e">
        <f t="shared" ca="1" si="10"/>
        <v>#NUM!</v>
      </c>
      <c r="N193" s="125">
        <f t="shared" si="14"/>
        <v>0</v>
      </c>
      <c r="O193" s="125">
        <f t="shared" si="11"/>
        <v>0</v>
      </c>
      <c r="P193" s="125">
        <f t="shared" si="12"/>
        <v>0</v>
      </c>
      <c r="Q193" s="139"/>
      <c r="R193" s="139"/>
      <c r="S193" s="135"/>
      <c r="T193" s="135"/>
      <c r="U193" s="135"/>
      <c r="V193" s="135"/>
      <c r="W193" s="135"/>
      <c r="X193" s="135"/>
      <c r="Y193" s="135"/>
      <c r="Z193" s="135"/>
    </row>
    <row r="194" spans="1:26" ht="23.25" customHeight="1">
      <c r="A194" s="122">
        <v>165</v>
      </c>
      <c r="B194" s="123" t="e">
        <f t="shared" ca="1" si="0"/>
        <v>#NUM!</v>
      </c>
      <c r="C194" s="123" t="e">
        <f t="shared" ca="1" si="1"/>
        <v>#NUM!</v>
      </c>
      <c r="D194" s="124" t="e">
        <f t="shared" ca="1" si="2"/>
        <v>#NUM!</v>
      </c>
      <c r="E194" s="124" t="e">
        <f t="shared" ca="1" si="3"/>
        <v>#NUM!</v>
      </c>
      <c r="F194" s="124" t="e">
        <f t="shared" ca="1" si="4"/>
        <v>#NUM!</v>
      </c>
      <c r="G194" s="124" t="e">
        <f t="shared" ca="1" si="5"/>
        <v>#NUM!</v>
      </c>
      <c r="H194" s="124" t="e">
        <f t="shared" ca="1" si="6"/>
        <v>#NUM!</v>
      </c>
      <c r="I194" s="192">
        <f t="shared" si="7"/>
        <v>13.75</v>
      </c>
      <c r="J194" s="125">
        <f t="shared" si="13"/>
        <v>0</v>
      </c>
      <c r="K194" s="125">
        <f t="shared" si="8"/>
        <v>0</v>
      </c>
      <c r="L194" s="125">
        <f t="shared" si="9"/>
        <v>0</v>
      </c>
      <c r="M194" s="125" t="e">
        <f t="shared" ca="1" si="10"/>
        <v>#NUM!</v>
      </c>
      <c r="N194" s="125">
        <f t="shared" si="14"/>
        <v>0</v>
      </c>
      <c r="O194" s="125">
        <f t="shared" si="11"/>
        <v>0</v>
      </c>
      <c r="P194" s="125">
        <f t="shared" si="12"/>
        <v>0</v>
      </c>
      <c r="Q194" s="139"/>
      <c r="R194" s="139"/>
      <c r="S194" s="135"/>
      <c r="T194" s="135"/>
      <c r="U194" s="135"/>
      <c r="V194" s="135"/>
      <c r="W194" s="135"/>
      <c r="X194" s="135"/>
      <c r="Y194" s="135"/>
      <c r="Z194" s="135"/>
    </row>
    <row r="195" spans="1:26" ht="23.25" customHeight="1">
      <c r="A195" s="122">
        <v>166</v>
      </c>
      <c r="B195" s="123" t="e">
        <f t="shared" ca="1" si="0"/>
        <v>#NUM!</v>
      </c>
      <c r="C195" s="123" t="e">
        <f t="shared" ca="1" si="1"/>
        <v>#NUM!</v>
      </c>
      <c r="D195" s="124" t="e">
        <f t="shared" ca="1" si="2"/>
        <v>#NUM!</v>
      </c>
      <c r="E195" s="124" t="e">
        <f t="shared" ca="1" si="3"/>
        <v>#NUM!</v>
      </c>
      <c r="F195" s="124" t="e">
        <f t="shared" ca="1" si="4"/>
        <v>#NUM!</v>
      </c>
      <c r="G195" s="124" t="e">
        <f t="shared" ca="1" si="5"/>
        <v>#NUM!</v>
      </c>
      <c r="H195" s="124" t="e">
        <f t="shared" ca="1" si="6"/>
        <v>#NUM!</v>
      </c>
      <c r="I195" s="192">
        <f t="shared" si="7"/>
        <v>13.833333333333334</v>
      </c>
      <c r="J195" s="125">
        <f t="shared" si="13"/>
        <v>0</v>
      </c>
      <c r="K195" s="125">
        <f t="shared" si="8"/>
        <v>0</v>
      </c>
      <c r="L195" s="125">
        <f t="shared" si="9"/>
        <v>0</v>
      </c>
      <c r="M195" s="125" t="e">
        <f t="shared" ca="1" si="10"/>
        <v>#NUM!</v>
      </c>
      <c r="N195" s="125">
        <f t="shared" si="14"/>
        <v>0</v>
      </c>
      <c r="O195" s="125">
        <f t="shared" si="11"/>
        <v>0</v>
      </c>
      <c r="P195" s="125">
        <f t="shared" si="12"/>
        <v>0</v>
      </c>
      <c r="Q195" s="139"/>
      <c r="R195" s="139"/>
      <c r="S195" s="135"/>
      <c r="T195" s="135"/>
      <c r="U195" s="135"/>
      <c r="V195" s="135"/>
      <c r="W195" s="135"/>
      <c r="X195" s="135"/>
      <c r="Y195" s="135"/>
      <c r="Z195" s="135"/>
    </row>
    <row r="196" spans="1:26" ht="23.25" customHeight="1">
      <c r="A196" s="122">
        <v>167</v>
      </c>
      <c r="B196" s="123" t="e">
        <f t="shared" ca="1" si="0"/>
        <v>#NUM!</v>
      </c>
      <c r="C196" s="123" t="e">
        <f t="shared" ca="1" si="1"/>
        <v>#NUM!</v>
      </c>
      <c r="D196" s="124" t="e">
        <f t="shared" ca="1" si="2"/>
        <v>#NUM!</v>
      </c>
      <c r="E196" s="124" t="e">
        <f t="shared" ca="1" si="3"/>
        <v>#NUM!</v>
      </c>
      <c r="F196" s="124" t="e">
        <f t="shared" ca="1" si="4"/>
        <v>#NUM!</v>
      </c>
      <c r="G196" s="124" t="e">
        <f t="shared" ca="1" si="5"/>
        <v>#NUM!</v>
      </c>
      <c r="H196" s="124" t="e">
        <f t="shared" ca="1" si="6"/>
        <v>#NUM!</v>
      </c>
      <c r="I196" s="192">
        <f t="shared" si="7"/>
        <v>13.916666666666666</v>
      </c>
      <c r="J196" s="125">
        <f t="shared" si="13"/>
        <v>0</v>
      </c>
      <c r="K196" s="125">
        <f t="shared" si="8"/>
        <v>0</v>
      </c>
      <c r="L196" s="125">
        <f t="shared" si="9"/>
        <v>0</v>
      </c>
      <c r="M196" s="125" t="e">
        <f t="shared" ca="1" si="10"/>
        <v>#NUM!</v>
      </c>
      <c r="N196" s="125">
        <f t="shared" si="14"/>
        <v>0</v>
      </c>
      <c r="O196" s="125">
        <f t="shared" si="11"/>
        <v>0</v>
      </c>
      <c r="P196" s="125">
        <f t="shared" si="12"/>
        <v>0</v>
      </c>
      <c r="Q196" s="139"/>
      <c r="R196" s="139"/>
      <c r="S196" s="135"/>
      <c r="T196" s="135"/>
      <c r="U196" s="135"/>
      <c r="V196" s="135"/>
      <c r="W196" s="135"/>
      <c r="X196" s="135"/>
      <c r="Y196" s="135"/>
      <c r="Z196" s="135"/>
    </row>
    <row r="197" spans="1:26" ht="23.25" customHeight="1">
      <c r="A197" s="122">
        <v>168</v>
      </c>
      <c r="B197" s="123" t="e">
        <f t="shared" ca="1" si="0"/>
        <v>#NUM!</v>
      </c>
      <c r="C197" s="123" t="e">
        <f t="shared" ca="1" si="1"/>
        <v>#NUM!</v>
      </c>
      <c r="D197" s="124" t="e">
        <f t="shared" ca="1" si="2"/>
        <v>#NUM!</v>
      </c>
      <c r="E197" s="124" t="e">
        <f t="shared" ca="1" si="3"/>
        <v>#NUM!</v>
      </c>
      <c r="F197" s="124" t="e">
        <f t="shared" ca="1" si="4"/>
        <v>#NUM!</v>
      </c>
      <c r="G197" s="124" t="e">
        <f t="shared" ca="1" si="5"/>
        <v>#NUM!</v>
      </c>
      <c r="H197" s="124" t="e">
        <f t="shared" ca="1" si="6"/>
        <v>#NUM!</v>
      </c>
      <c r="I197" s="192">
        <f t="shared" si="7"/>
        <v>14</v>
      </c>
      <c r="J197" s="125">
        <f t="shared" si="13"/>
        <v>0</v>
      </c>
      <c r="K197" s="125">
        <f t="shared" si="8"/>
        <v>0</v>
      </c>
      <c r="L197" s="125">
        <f t="shared" si="9"/>
        <v>0</v>
      </c>
      <c r="M197" s="125" t="e">
        <f t="shared" ca="1" si="10"/>
        <v>#NUM!</v>
      </c>
      <c r="N197" s="125">
        <f t="shared" si="14"/>
        <v>0</v>
      </c>
      <c r="O197" s="125">
        <f t="shared" si="11"/>
        <v>0</v>
      </c>
      <c r="P197" s="125">
        <f t="shared" si="12"/>
        <v>0</v>
      </c>
      <c r="Q197" s="139"/>
      <c r="R197" s="139"/>
      <c r="S197" s="135"/>
      <c r="T197" s="135"/>
      <c r="U197" s="135"/>
      <c r="V197" s="135"/>
      <c r="W197" s="135"/>
      <c r="X197" s="135"/>
      <c r="Y197" s="135"/>
      <c r="Z197" s="135"/>
    </row>
    <row r="198" spans="1:26" ht="23.25" customHeight="1">
      <c r="A198" s="122">
        <v>169</v>
      </c>
      <c r="B198" s="123" t="e">
        <f t="shared" ca="1" si="0"/>
        <v>#NUM!</v>
      </c>
      <c r="C198" s="123" t="e">
        <f t="shared" ca="1" si="1"/>
        <v>#NUM!</v>
      </c>
      <c r="D198" s="124" t="e">
        <f t="shared" ca="1" si="2"/>
        <v>#NUM!</v>
      </c>
      <c r="E198" s="124" t="e">
        <f t="shared" ca="1" si="3"/>
        <v>#NUM!</v>
      </c>
      <c r="F198" s="124" t="e">
        <f t="shared" ca="1" si="4"/>
        <v>#NUM!</v>
      </c>
      <c r="G198" s="124" t="e">
        <f t="shared" ca="1" si="5"/>
        <v>#NUM!</v>
      </c>
      <c r="H198" s="124" t="e">
        <f t="shared" ca="1" si="6"/>
        <v>#NUM!</v>
      </c>
      <c r="I198" s="192">
        <f t="shared" si="7"/>
        <v>14.083333333333334</v>
      </c>
      <c r="J198" s="125">
        <f t="shared" si="13"/>
        <v>0</v>
      </c>
      <c r="K198" s="125">
        <f t="shared" si="8"/>
        <v>0</v>
      </c>
      <c r="L198" s="125">
        <f t="shared" si="9"/>
        <v>0</v>
      </c>
      <c r="M198" s="125" t="e">
        <f t="shared" ca="1" si="10"/>
        <v>#NUM!</v>
      </c>
      <c r="N198" s="125">
        <f t="shared" si="14"/>
        <v>0</v>
      </c>
      <c r="O198" s="125">
        <f t="shared" si="11"/>
        <v>0</v>
      </c>
      <c r="P198" s="125">
        <f t="shared" si="12"/>
        <v>0</v>
      </c>
      <c r="Q198" s="139"/>
      <c r="R198" s="139"/>
      <c r="S198" s="135"/>
      <c r="T198" s="135"/>
      <c r="U198" s="135"/>
      <c r="V198" s="135"/>
      <c r="W198" s="135"/>
      <c r="X198" s="135"/>
      <c r="Y198" s="135"/>
      <c r="Z198" s="135"/>
    </row>
    <row r="199" spans="1:26" ht="23.25" customHeight="1">
      <c r="A199" s="122">
        <v>170</v>
      </c>
      <c r="B199" s="123" t="e">
        <f t="shared" ca="1" si="0"/>
        <v>#NUM!</v>
      </c>
      <c r="C199" s="123" t="e">
        <f t="shared" ca="1" si="1"/>
        <v>#NUM!</v>
      </c>
      <c r="D199" s="124" t="e">
        <f t="shared" ca="1" si="2"/>
        <v>#NUM!</v>
      </c>
      <c r="E199" s="124" t="e">
        <f t="shared" ca="1" si="3"/>
        <v>#NUM!</v>
      </c>
      <c r="F199" s="124" t="e">
        <f t="shared" ca="1" si="4"/>
        <v>#NUM!</v>
      </c>
      <c r="G199" s="124" t="e">
        <f t="shared" ca="1" si="5"/>
        <v>#NUM!</v>
      </c>
      <c r="H199" s="124" t="e">
        <f t="shared" ca="1" si="6"/>
        <v>#NUM!</v>
      </c>
      <c r="I199" s="192">
        <f t="shared" si="7"/>
        <v>14.166666666666666</v>
      </c>
      <c r="J199" s="125">
        <f t="shared" si="13"/>
        <v>0</v>
      </c>
      <c r="K199" s="125">
        <f t="shared" si="8"/>
        <v>0</v>
      </c>
      <c r="L199" s="125">
        <f t="shared" si="9"/>
        <v>0</v>
      </c>
      <c r="M199" s="125" t="e">
        <f t="shared" ca="1" si="10"/>
        <v>#NUM!</v>
      </c>
      <c r="N199" s="125">
        <f t="shared" si="14"/>
        <v>0</v>
      </c>
      <c r="O199" s="125">
        <f t="shared" si="11"/>
        <v>0</v>
      </c>
      <c r="P199" s="125">
        <f t="shared" si="12"/>
        <v>0</v>
      </c>
      <c r="Q199" s="139"/>
      <c r="R199" s="139"/>
      <c r="S199" s="135"/>
      <c r="T199" s="135"/>
      <c r="U199" s="135"/>
      <c r="V199" s="135"/>
      <c r="W199" s="135"/>
      <c r="X199" s="135"/>
      <c r="Y199" s="135"/>
      <c r="Z199" s="135"/>
    </row>
    <row r="200" spans="1:26" ht="23.25" customHeight="1">
      <c r="A200" s="122">
        <v>171</v>
      </c>
      <c r="B200" s="123" t="e">
        <f t="shared" ca="1" si="0"/>
        <v>#NUM!</v>
      </c>
      <c r="C200" s="123" t="e">
        <f t="shared" ca="1" si="1"/>
        <v>#NUM!</v>
      </c>
      <c r="D200" s="124" t="e">
        <f t="shared" ca="1" si="2"/>
        <v>#NUM!</v>
      </c>
      <c r="E200" s="124" t="e">
        <f t="shared" ca="1" si="3"/>
        <v>#NUM!</v>
      </c>
      <c r="F200" s="124" t="e">
        <f t="shared" ca="1" si="4"/>
        <v>#NUM!</v>
      </c>
      <c r="G200" s="124" t="e">
        <f t="shared" ca="1" si="5"/>
        <v>#NUM!</v>
      </c>
      <c r="H200" s="124" t="e">
        <f t="shared" ca="1" si="6"/>
        <v>#NUM!</v>
      </c>
      <c r="I200" s="192">
        <f t="shared" si="7"/>
        <v>14.25</v>
      </c>
      <c r="J200" s="125">
        <f t="shared" si="13"/>
        <v>0</v>
      </c>
      <c r="K200" s="125">
        <f t="shared" si="8"/>
        <v>0</v>
      </c>
      <c r="L200" s="125">
        <f t="shared" si="9"/>
        <v>0</v>
      </c>
      <c r="M200" s="125" t="e">
        <f t="shared" ca="1" si="10"/>
        <v>#NUM!</v>
      </c>
      <c r="N200" s="125">
        <f t="shared" si="14"/>
        <v>0</v>
      </c>
      <c r="O200" s="125">
        <f t="shared" si="11"/>
        <v>0</v>
      </c>
      <c r="P200" s="125">
        <f t="shared" si="12"/>
        <v>0</v>
      </c>
      <c r="Q200" s="139"/>
      <c r="R200" s="139"/>
      <c r="S200" s="135"/>
      <c r="T200" s="135"/>
      <c r="U200" s="135"/>
      <c r="V200" s="135"/>
      <c r="W200" s="135"/>
      <c r="X200" s="135"/>
      <c r="Y200" s="135"/>
      <c r="Z200" s="135"/>
    </row>
    <row r="201" spans="1:26" ht="23.25" customHeight="1">
      <c r="A201" s="122">
        <v>172</v>
      </c>
      <c r="B201" s="123" t="e">
        <f t="shared" ca="1" si="0"/>
        <v>#NUM!</v>
      </c>
      <c r="C201" s="123" t="e">
        <f t="shared" ca="1" si="1"/>
        <v>#NUM!</v>
      </c>
      <c r="D201" s="124" t="e">
        <f t="shared" ca="1" si="2"/>
        <v>#NUM!</v>
      </c>
      <c r="E201" s="124" t="e">
        <f t="shared" ca="1" si="3"/>
        <v>#NUM!</v>
      </c>
      <c r="F201" s="124" t="e">
        <f t="shared" ca="1" si="4"/>
        <v>#NUM!</v>
      </c>
      <c r="G201" s="124" t="e">
        <f t="shared" ca="1" si="5"/>
        <v>#NUM!</v>
      </c>
      <c r="H201" s="124" t="e">
        <f t="shared" ca="1" si="6"/>
        <v>#NUM!</v>
      </c>
      <c r="I201" s="192">
        <f t="shared" si="7"/>
        <v>14.333333333333334</v>
      </c>
      <c r="J201" s="125">
        <f t="shared" si="13"/>
        <v>0</v>
      </c>
      <c r="K201" s="125">
        <f t="shared" si="8"/>
        <v>0</v>
      </c>
      <c r="L201" s="125">
        <f t="shared" si="9"/>
        <v>0</v>
      </c>
      <c r="M201" s="125" t="e">
        <f t="shared" ca="1" si="10"/>
        <v>#NUM!</v>
      </c>
      <c r="N201" s="125">
        <f t="shared" si="14"/>
        <v>0</v>
      </c>
      <c r="O201" s="125">
        <f t="shared" si="11"/>
        <v>0</v>
      </c>
      <c r="P201" s="125">
        <f t="shared" si="12"/>
        <v>0</v>
      </c>
      <c r="Q201" s="139"/>
      <c r="R201" s="139"/>
      <c r="S201" s="135"/>
      <c r="T201" s="135"/>
      <c r="U201" s="135"/>
      <c r="V201" s="135"/>
      <c r="W201" s="135"/>
      <c r="X201" s="135"/>
      <c r="Y201" s="135"/>
      <c r="Z201" s="135"/>
    </row>
    <row r="202" spans="1:26" ht="23.25" customHeight="1">
      <c r="A202" s="122">
        <v>173</v>
      </c>
      <c r="B202" s="123" t="e">
        <f t="shared" ca="1" si="0"/>
        <v>#NUM!</v>
      </c>
      <c r="C202" s="123" t="e">
        <f t="shared" ca="1" si="1"/>
        <v>#NUM!</v>
      </c>
      <c r="D202" s="124" t="e">
        <f t="shared" ca="1" si="2"/>
        <v>#NUM!</v>
      </c>
      <c r="E202" s="124" t="e">
        <f t="shared" ca="1" si="3"/>
        <v>#NUM!</v>
      </c>
      <c r="F202" s="124" t="e">
        <f t="shared" ca="1" si="4"/>
        <v>#NUM!</v>
      </c>
      <c r="G202" s="124" t="e">
        <f t="shared" ca="1" si="5"/>
        <v>#NUM!</v>
      </c>
      <c r="H202" s="124" t="e">
        <f t="shared" ca="1" si="6"/>
        <v>#NUM!</v>
      </c>
      <c r="I202" s="192">
        <f t="shared" si="7"/>
        <v>14.416666666666666</v>
      </c>
      <c r="J202" s="125">
        <f t="shared" si="13"/>
        <v>0</v>
      </c>
      <c r="K202" s="125">
        <f t="shared" si="8"/>
        <v>0</v>
      </c>
      <c r="L202" s="125">
        <f t="shared" si="9"/>
        <v>0</v>
      </c>
      <c r="M202" s="125" t="e">
        <f t="shared" ca="1" si="10"/>
        <v>#NUM!</v>
      </c>
      <c r="N202" s="125">
        <f t="shared" si="14"/>
        <v>0</v>
      </c>
      <c r="O202" s="125">
        <f t="shared" si="11"/>
        <v>0</v>
      </c>
      <c r="P202" s="125">
        <f t="shared" si="12"/>
        <v>0</v>
      </c>
      <c r="Q202" s="139"/>
      <c r="R202" s="139"/>
      <c r="S202" s="135"/>
      <c r="T202" s="135"/>
      <c r="U202" s="135"/>
      <c r="V202" s="135"/>
      <c r="W202" s="135"/>
      <c r="X202" s="135"/>
      <c r="Y202" s="135"/>
      <c r="Z202" s="135"/>
    </row>
    <row r="203" spans="1:26" ht="23.25" customHeight="1">
      <c r="A203" s="122">
        <v>174</v>
      </c>
      <c r="B203" s="123" t="e">
        <f t="shared" ca="1" si="0"/>
        <v>#NUM!</v>
      </c>
      <c r="C203" s="123" t="e">
        <f t="shared" ca="1" si="1"/>
        <v>#NUM!</v>
      </c>
      <c r="D203" s="124" t="e">
        <f t="shared" ca="1" si="2"/>
        <v>#NUM!</v>
      </c>
      <c r="E203" s="124" t="e">
        <f t="shared" ca="1" si="3"/>
        <v>#NUM!</v>
      </c>
      <c r="F203" s="124" t="e">
        <f t="shared" ca="1" si="4"/>
        <v>#NUM!</v>
      </c>
      <c r="G203" s="124" t="e">
        <f t="shared" ca="1" si="5"/>
        <v>#NUM!</v>
      </c>
      <c r="H203" s="124" t="e">
        <f t="shared" ca="1" si="6"/>
        <v>#NUM!</v>
      </c>
      <c r="I203" s="192">
        <f t="shared" si="7"/>
        <v>14.5</v>
      </c>
      <c r="J203" s="125">
        <f t="shared" si="13"/>
        <v>0</v>
      </c>
      <c r="K203" s="125">
        <f t="shared" si="8"/>
        <v>0</v>
      </c>
      <c r="L203" s="125">
        <f t="shared" si="9"/>
        <v>0</v>
      </c>
      <c r="M203" s="125" t="e">
        <f t="shared" ca="1" si="10"/>
        <v>#NUM!</v>
      </c>
      <c r="N203" s="125">
        <f t="shared" si="14"/>
        <v>0</v>
      </c>
      <c r="O203" s="125">
        <f t="shared" si="11"/>
        <v>0</v>
      </c>
      <c r="P203" s="125">
        <f t="shared" si="12"/>
        <v>0</v>
      </c>
      <c r="Q203" s="139"/>
      <c r="R203" s="139"/>
      <c r="S203" s="135"/>
      <c r="T203" s="135"/>
      <c r="U203" s="135"/>
      <c r="V203" s="135"/>
      <c r="W203" s="135"/>
      <c r="X203" s="135"/>
      <c r="Y203" s="135"/>
      <c r="Z203" s="135"/>
    </row>
    <row r="204" spans="1:26" ht="23.25" customHeight="1">
      <c r="A204" s="122">
        <v>175</v>
      </c>
      <c r="B204" s="123" t="e">
        <f t="shared" ca="1" si="0"/>
        <v>#NUM!</v>
      </c>
      <c r="C204" s="123" t="e">
        <f t="shared" ca="1" si="1"/>
        <v>#NUM!</v>
      </c>
      <c r="D204" s="124" t="e">
        <f t="shared" ca="1" si="2"/>
        <v>#NUM!</v>
      </c>
      <c r="E204" s="124" t="e">
        <f t="shared" ca="1" si="3"/>
        <v>#NUM!</v>
      </c>
      <c r="F204" s="124" t="e">
        <f t="shared" ca="1" si="4"/>
        <v>#NUM!</v>
      </c>
      <c r="G204" s="124" t="e">
        <f t="shared" ca="1" si="5"/>
        <v>#NUM!</v>
      </c>
      <c r="H204" s="124" t="e">
        <f t="shared" ca="1" si="6"/>
        <v>#NUM!</v>
      </c>
      <c r="I204" s="192">
        <f t="shared" si="7"/>
        <v>14.583333333333334</v>
      </c>
      <c r="J204" s="125">
        <f t="shared" si="13"/>
        <v>0</v>
      </c>
      <c r="K204" s="125">
        <f t="shared" si="8"/>
        <v>0</v>
      </c>
      <c r="L204" s="125">
        <f t="shared" si="9"/>
        <v>0</v>
      </c>
      <c r="M204" s="125" t="e">
        <f t="shared" ca="1" si="10"/>
        <v>#NUM!</v>
      </c>
      <c r="N204" s="125">
        <f t="shared" si="14"/>
        <v>0</v>
      </c>
      <c r="O204" s="125">
        <f t="shared" si="11"/>
        <v>0</v>
      </c>
      <c r="P204" s="125">
        <f t="shared" si="12"/>
        <v>0</v>
      </c>
      <c r="Q204" s="139"/>
      <c r="R204" s="139"/>
      <c r="S204" s="135"/>
      <c r="T204" s="135"/>
      <c r="U204" s="135"/>
      <c r="V204" s="135"/>
      <c r="W204" s="135"/>
      <c r="X204" s="135"/>
      <c r="Y204" s="135"/>
      <c r="Z204" s="135"/>
    </row>
    <row r="205" spans="1:26" ht="23.25" customHeight="1">
      <c r="A205" s="122">
        <v>176</v>
      </c>
      <c r="B205" s="123" t="e">
        <f t="shared" ca="1" si="0"/>
        <v>#NUM!</v>
      </c>
      <c r="C205" s="123" t="e">
        <f t="shared" ca="1" si="1"/>
        <v>#NUM!</v>
      </c>
      <c r="D205" s="124" t="e">
        <f t="shared" ca="1" si="2"/>
        <v>#NUM!</v>
      </c>
      <c r="E205" s="124" t="e">
        <f t="shared" ca="1" si="3"/>
        <v>#NUM!</v>
      </c>
      <c r="F205" s="124" t="e">
        <f t="shared" ca="1" si="4"/>
        <v>#NUM!</v>
      </c>
      <c r="G205" s="124" t="e">
        <f t="shared" ca="1" si="5"/>
        <v>#NUM!</v>
      </c>
      <c r="H205" s="124" t="e">
        <f t="shared" ca="1" si="6"/>
        <v>#NUM!</v>
      </c>
      <c r="I205" s="192">
        <f t="shared" si="7"/>
        <v>14.666666666666666</v>
      </c>
      <c r="J205" s="125">
        <f t="shared" si="13"/>
        <v>0</v>
      </c>
      <c r="K205" s="125">
        <f t="shared" si="8"/>
        <v>0</v>
      </c>
      <c r="L205" s="125">
        <f t="shared" si="9"/>
        <v>0</v>
      </c>
      <c r="M205" s="125" t="e">
        <f t="shared" ca="1" si="10"/>
        <v>#NUM!</v>
      </c>
      <c r="N205" s="125">
        <f t="shared" si="14"/>
        <v>0</v>
      </c>
      <c r="O205" s="125">
        <f t="shared" si="11"/>
        <v>0</v>
      </c>
      <c r="P205" s="125">
        <f t="shared" si="12"/>
        <v>0</v>
      </c>
      <c r="Q205" s="139"/>
      <c r="R205" s="139"/>
      <c r="S205" s="135"/>
      <c r="T205" s="135"/>
      <c r="U205" s="135"/>
      <c r="V205" s="135"/>
      <c r="W205" s="135"/>
      <c r="X205" s="135"/>
      <c r="Y205" s="135"/>
      <c r="Z205" s="135"/>
    </row>
    <row r="206" spans="1:26" ht="23.25" customHeight="1">
      <c r="A206" s="122">
        <v>177</v>
      </c>
      <c r="B206" s="123" t="e">
        <f t="shared" ca="1" si="0"/>
        <v>#NUM!</v>
      </c>
      <c r="C206" s="123" t="e">
        <f t="shared" ca="1" si="1"/>
        <v>#NUM!</v>
      </c>
      <c r="D206" s="124" t="e">
        <f t="shared" ca="1" si="2"/>
        <v>#NUM!</v>
      </c>
      <c r="E206" s="124" t="e">
        <f t="shared" ca="1" si="3"/>
        <v>#NUM!</v>
      </c>
      <c r="F206" s="124" t="e">
        <f t="shared" ca="1" si="4"/>
        <v>#NUM!</v>
      </c>
      <c r="G206" s="124" t="e">
        <f t="shared" ca="1" si="5"/>
        <v>#NUM!</v>
      </c>
      <c r="H206" s="124" t="e">
        <f t="shared" ca="1" si="6"/>
        <v>#NUM!</v>
      </c>
      <c r="I206" s="192">
        <f t="shared" si="7"/>
        <v>14.75</v>
      </c>
      <c r="J206" s="125">
        <f t="shared" si="13"/>
        <v>0</v>
      </c>
      <c r="K206" s="125">
        <f t="shared" si="8"/>
        <v>0</v>
      </c>
      <c r="L206" s="125">
        <f t="shared" si="9"/>
        <v>0</v>
      </c>
      <c r="M206" s="125" t="e">
        <f t="shared" ca="1" si="10"/>
        <v>#NUM!</v>
      </c>
      <c r="N206" s="125">
        <f t="shared" si="14"/>
        <v>0</v>
      </c>
      <c r="O206" s="125">
        <f t="shared" si="11"/>
        <v>0</v>
      </c>
      <c r="P206" s="125">
        <f t="shared" si="12"/>
        <v>0</v>
      </c>
      <c r="Q206" s="139"/>
      <c r="R206" s="139"/>
      <c r="S206" s="135"/>
      <c r="T206" s="135"/>
      <c r="U206" s="135"/>
      <c r="V206" s="135"/>
      <c r="W206" s="135"/>
      <c r="X206" s="135"/>
      <c r="Y206" s="135"/>
      <c r="Z206" s="135"/>
    </row>
    <row r="207" spans="1:26" ht="23.25" customHeight="1">
      <c r="A207" s="122">
        <v>178</v>
      </c>
      <c r="B207" s="123" t="e">
        <f t="shared" ca="1" si="0"/>
        <v>#NUM!</v>
      </c>
      <c r="C207" s="123" t="e">
        <f t="shared" ca="1" si="1"/>
        <v>#NUM!</v>
      </c>
      <c r="D207" s="124" t="e">
        <f t="shared" ca="1" si="2"/>
        <v>#NUM!</v>
      </c>
      <c r="E207" s="124" t="e">
        <f t="shared" ca="1" si="3"/>
        <v>#NUM!</v>
      </c>
      <c r="F207" s="124" t="e">
        <f t="shared" ca="1" si="4"/>
        <v>#NUM!</v>
      </c>
      <c r="G207" s="124" t="e">
        <f t="shared" ca="1" si="5"/>
        <v>#NUM!</v>
      </c>
      <c r="H207" s="124" t="e">
        <f t="shared" ca="1" si="6"/>
        <v>#NUM!</v>
      </c>
      <c r="I207" s="192">
        <f t="shared" si="7"/>
        <v>14.833333333333334</v>
      </c>
      <c r="J207" s="125">
        <f t="shared" si="13"/>
        <v>0</v>
      </c>
      <c r="K207" s="125">
        <f t="shared" si="8"/>
        <v>0</v>
      </c>
      <c r="L207" s="125">
        <f t="shared" si="9"/>
        <v>0</v>
      </c>
      <c r="M207" s="125" t="e">
        <f t="shared" ca="1" si="10"/>
        <v>#NUM!</v>
      </c>
      <c r="N207" s="125">
        <f t="shared" si="14"/>
        <v>0</v>
      </c>
      <c r="O207" s="125">
        <f t="shared" si="11"/>
        <v>0</v>
      </c>
      <c r="P207" s="125">
        <f t="shared" si="12"/>
        <v>0</v>
      </c>
      <c r="Q207" s="139"/>
      <c r="R207" s="139"/>
      <c r="S207" s="135"/>
      <c r="T207" s="135"/>
      <c r="U207" s="135"/>
      <c r="V207" s="135"/>
      <c r="W207" s="135"/>
      <c r="X207" s="135"/>
      <c r="Y207" s="135"/>
      <c r="Z207" s="135"/>
    </row>
    <row r="208" spans="1:26" ht="23.25" customHeight="1">
      <c r="A208" s="122">
        <v>179</v>
      </c>
      <c r="B208" s="123" t="e">
        <f t="shared" ca="1" si="0"/>
        <v>#NUM!</v>
      </c>
      <c r="C208" s="123" t="e">
        <f t="shared" ca="1" si="1"/>
        <v>#NUM!</v>
      </c>
      <c r="D208" s="124" t="e">
        <f t="shared" ca="1" si="2"/>
        <v>#NUM!</v>
      </c>
      <c r="E208" s="124" t="e">
        <f t="shared" ca="1" si="3"/>
        <v>#NUM!</v>
      </c>
      <c r="F208" s="124" t="e">
        <f t="shared" ca="1" si="4"/>
        <v>#NUM!</v>
      </c>
      <c r="G208" s="124" t="e">
        <f t="shared" ca="1" si="5"/>
        <v>#NUM!</v>
      </c>
      <c r="H208" s="124" t="e">
        <f t="shared" ca="1" si="6"/>
        <v>#NUM!</v>
      </c>
      <c r="I208" s="192">
        <f t="shared" si="7"/>
        <v>14.916666666666666</v>
      </c>
      <c r="J208" s="125">
        <f t="shared" si="13"/>
        <v>0</v>
      </c>
      <c r="K208" s="125">
        <f t="shared" si="8"/>
        <v>0</v>
      </c>
      <c r="L208" s="125">
        <f t="shared" si="9"/>
        <v>0</v>
      </c>
      <c r="M208" s="125" t="e">
        <f t="shared" ca="1" si="10"/>
        <v>#NUM!</v>
      </c>
      <c r="N208" s="125">
        <f t="shared" si="14"/>
        <v>0</v>
      </c>
      <c r="O208" s="125">
        <f t="shared" si="11"/>
        <v>0</v>
      </c>
      <c r="P208" s="125">
        <f t="shared" si="12"/>
        <v>0</v>
      </c>
      <c r="Q208" s="139"/>
      <c r="R208" s="139"/>
      <c r="S208" s="135"/>
      <c r="T208" s="135"/>
      <c r="U208" s="135"/>
      <c r="V208" s="135"/>
      <c r="W208" s="135"/>
      <c r="X208" s="135"/>
      <c r="Y208" s="135"/>
      <c r="Z208" s="135"/>
    </row>
    <row r="209" spans="1:26" ht="23.25" customHeight="1">
      <c r="A209" s="122">
        <v>180</v>
      </c>
      <c r="B209" s="123" t="e">
        <f t="shared" ca="1" si="0"/>
        <v>#NUM!</v>
      </c>
      <c r="C209" s="123" t="e">
        <f t="shared" ca="1" si="1"/>
        <v>#NUM!</v>
      </c>
      <c r="D209" s="124" t="e">
        <f t="shared" ca="1" si="2"/>
        <v>#NUM!</v>
      </c>
      <c r="E209" s="124" t="e">
        <f t="shared" ca="1" si="3"/>
        <v>#NUM!</v>
      </c>
      <c r="F209" s="124" t="e">
        <f t="shared" ca="1" si="4"/>
        <v>#NUM!</v>
      </c>
      <c r="G209" s="124" t="e">
        <f t="shared" ca="1" si="5"/>
        <v>#NUM!</v>
      </c>
      <c r="H209" s="124" t="e">
        <f t="shared" ca="1" si="6"/>
        <v>#NUM!</v>
      </c>
      <c r="I209" s="192">
        <f t="shared" si="7"/>
        <v>15</v>
      </c>
      <c r="J209" s="125">
        <f t="shared" si="13"/>
        <v>0</v>
      </c>
      <c r="K209" s="125">
        <f t="shared" si="8"/>
        <v>0</v>
      </c>
      <c r="L209" s="125">
        <f t="shared" si="9"/>
        <v>0</v>
      </c>
      <c r="M209" s="125" t="e">
        <f t="shared" ca="1" si="10"/>
        <v>#NUM!</v>
      </c>
      <c r="N209" s="125">
        <f t="shared" si="14"/>
        <v>0</v>
      </c>
      <c r="O209" s="125">
        <f t="shared" si="11"/>
        <v>0</v>
      </c>
      <c r="P209" s="125">
        <f t="shared" si="12"/>
        <v>0</v>
      </c>
      <c r="Q209" s="139"/>
      <c r="R209" s="139"/>
      <c r="S209" s="135"/>
      <c r="T209" s="135"/>
      <c r="U209" s="135"/>
      <c r="V209" s="135"/>
      <c r="W209" s="135"/>
      <c r="X209" s="135"/>
      <c r="Y209" s="135"/>
      <c r="Z209" s="135"/>
    </row>
    <row r="210" spans="1:26" ht="23.25" customHeight="1">
      <c r="A210" s="122">
        <v>181</v>
      </c>
      <c r="B210" s="123" t="e">
        <f t="shared" ca="1" si="0"/>
        <v>#NUM!</v>
      </c>
      <c r="C210" s="123" t="e">
        <f t="shared" ca="1" si="1"/>
        <v>#NUM!</v>
      </c>
      <c r="D210" s="124" t="e">
        <f t="shared" ca="1" si="2"/>
        <v>#NUM!</v>
      </c>
      <c r="E210" s="124" t="e">
        <f t="shared" ca="1" si="3"/>
        <v>#NUM!</v>
      </c>
      <c r="F210" s="124" t="e">
        <f t="shared" ca="1" si="4"/>
        <v>#NUM!</v>
      </c>
      <c r="G210" s="124" t="e">
        <f t="shared" ca="1" si="5"/>
        <v>#NUM!</v>
      </c>
      <c r="H210" s="124" t="e">
        <f t="shared" ca="1" si="6"/>
        <v>#NUM!</v>
      </c>
      <c r="I210" s="192">
        <f t="shared" si="7"/>
        <v>15.083333333333334</v>
      </c>
      <c r="J210" s="125">
        <f t="shared" si="13"/>
        <v>0</v>
      </c>
      <c r="K210" s="125">
        <f t="shared" si="8"/>
        <v>0</v>
      </c>
      <c r="L210" s="125">
        <f t="shared" si="9"/>
        <v>0</v>
      </c>
      <c r="M210" s="125" t="e">
        <f t="shared" ca="1" si="10"/>
        <v>#NUM!</v>
      </c>
      <c r="N210" s="125">
        <f t="shared" si="14"/>
        <v>0</v>
      </c>
      <c r="O210" s="125">
        <f t="shared" si="11"/>
        <v>0</v>
      </c>
      <c r="P210" s="125">
        <f t="shared" si="12"/>
        <v>0</v>
      </c>
      <c r="Q210" s="139"/>
      <c r="R210" s="139"/>
      <c r="S210" s="135"/>
      <c r="T210" s="135"/>
      <c r="U210" s="135"/>
      <c r="V210" s="135"/>
      <c r="W210" s="135"/>
      <c r="X210" s="135"/>
      <c r="Y210" s="135"/>
      <c r="Z210" s="135"/>
    </row>
    <row r="211" spans="1:26" ht="23.25" customHeight="1">
      <c r="A211" s="122">
        <v>182</v>
      </c>
      <c r="B211" s="123" t="e">
        <f t="shared" ca="1" si="0"/>
        <v>#NUM!</v>
      </c>
      <c r="C211" s="123" t="e">
        <f t="shared" ca="1" si="1"/>
        <v>#NUM!</v>
      </c>
      <c r="D211" s="124" t="e">
        <f t="shared" ca="1" si="2"/>
        <v>#NUM!</v>
      </c>
      <c r="E211" s="124" t="e">
        <f t="shared" ca="1" si="3"/>
        <v>#NUM!</v>
      </c>
      <c r="F211" s="124" t="e">
        <f t="shared" ca="1" si="4"/>
        <v>#NUM!</v>
      </c>
      <c r="G211" s="124" t="e">
        <f t="shared" ca="1" si="5"/>
        <v>#NUM!</v>
      </c>
      <c r="H211" s="124" t="e">
        <f t="shared" ca="1" si="6"/>
        <v>#NUM!</v>
      </c>
      <c r="I211" s="192">
        <f t="shared" si="7"/>
        <v>15.166666666666666</v>
      </c>
      <c r="J211" s="125">
        <f t="shared" si="13"/>
        <v>0</v>
      </c>
      <c r="K211" s="125">
        <f t="shared" si="8"/>
        <v>0</v>
      </c>
      <c r="L211" s="125">
        <f t="shared" si="9"/>
        <v>0</v>
      </c>
      <c r="M211" s="125" t="e">
        <f t="shared" ca="1" si="10"/>
        <v>#NUM!</v>
      </c>
      <c r="N211" s="125">
        <f t="shared" si="14"/>
        <v>0</v>
      </c>
      <c r="O211" s="125">
        <f t="shared" si="11"/>
        <v>0</v>
      </c>
      <c r="P211" s="125">
        <f t="shared" si="12"/>
        <v>0</v>
      </c>
      <c r="Q211" s="139"/>
      <c r="R211" s="139"/>
      <c r="S211" s="135"/>
      <c r="T211" s="135"/>
      <c r="U211" s="135"/>
      <c r="V211" s="135"/>
      <c r="W211" s="135"/>
      <c r="X211" s="135"/>
      <c r="Y211" s="135"/>
      <c r="Z211" s="135"/>
    </row>
    <row r="212" spans="1:26" ht="23.25" customHeight="1">
      <c r="A212" s="122">
        <v>183</v>
      </c>
      <c r="B212" s="123" t="e">
        <f t="shared" ca="1" si="0"/>
        <v>#NUM!</v>
      </c>
      <c r="C212" s="123" t="e">
        <f t="shared" ca="1" si="1"/>
        <v>#NUM!</v>
      </c>
      <c r="D212" s="124" t="e">
        <f t="shared" ca="1" si="2"/>
        <v>#NUM!</v>
      </c>
      <c r="E212" s="124" t="e">
        <f t="shared" ca="1" si="3"/>
        <v>#NUM!</v>
      </c>
      <c r="F212" s="124" t="e">
        <f t="shared" ca="1" si="4"/>
        <v>#NUM!</v>
      </c>
      <c r="G212" s="124" t="e">
        <f t="shared" ca="1" si="5"/>
        <v>#NUM!</v>
      </c>
      <c r="H212" s="124" t="e">
        <f t="shared" ca="1" si="6"/>
        <v>#NUM!</v>
      </c>
      <c r="I212" s="192">
        <f t="shared" si="7"/>
        <v>15.25</v>
      </c>
      <c r="J212" s="125">
        <f t="shared" si="13"/>
        <v>0</v>
      </c>
      <c r="K212" s="125">
        <f t="shared" si="8"/>
        <v>0</v>
      </c>
      <c r="L212" s="125">
        <f t="shared" si="9"/>
        <v>0</v>
      </c>
      <c r="M212" s="125" t="e">
        <f t="shared" ca="1" si="10"/>
        <v>#NUM!</v>
      </c>
      <c r="N212" s="125">
        <f t="shared" si="14"/>
        <v>0</v>
      </c>
      <c r="O212" s="125">
        <f t="shared" si="11"/>
        <v>0</v>
      </c>
      <c r="P212" s="125">
        <f t="shared" si="12"/>
        <v>0</v>
      </c>
      <c r="Q212" s="139"/>
      <c r="R212" s="139"/>
      <c r="S212" s="135"/>
      <c r="T212" s="135"/>
      <c r="U212" s="135"/>
      <c r="V212" s="135"/>
      <c r="W212" s="135"/>
      <c r="X212" s="135"/>
      <c r="Y212" s="135"/>
      <c r="Z212" s="135"/>
    </row>
    <row r="213" spans="1:26" ht="23.25" customHeight="1">
      <c r="A213" s="122">
        <v>184</v>
      </c>
      <c r="B213" s="123" t="e">
        <f t="shared" ca="1" si="0"/>
        <v>#NUM!</v>
      </c>
      <c r="C213" s="123" t="e">
        <f t="shared" ca="1" si="1"/>
        <v>#NUM!</v>
      </c>
      <c r="D213" s="124" t="e">
        <f t="shared" ca="1" si="2"/>
        <v>#NUM!</v>
      </c>
      <c r="E213" s="124" t="e">
        <f t="shared" ca="1" si="3"/>
        <v>#NUM!</v>
      </c>
      <c r="F213" s="124" t="e">
        <f t="shared" ca="1" si="4"/>
        <v>#NUM!</v>
      </c>
      <c r="G213" s="124" t="e">
        <f t="shared" ca="1" si="5"/>
        <v>#NUM!</v>
      </c>
      <c r="H213" s="124" t="e">
        <f t="shared" ca="1" si="6"/>
        <v>#NUM!</v>
      </c>
      <c r="I213" s="192">
        <f t="shared" si="7"/>
        <v>15.333333333333334</v>
      </c>
      <c r="J213" s="125">
        <f t="shared" si="13"/>
        <v>0</v>
      </c>
      <c r="K213" s="125">
        <f t="shared" si="8"/>
        <v>0</v>
      </c>
      <c r="L213" s="125">
        <f t="shared" si="9"/>
        <v>0</v>
      </c>
      <c r="M213" s="125" t="e">
        <f t="shared" ca="1" si="10"/>
        <v>#NUM!</v>
      </c>
      <c r="N213" s="125">
        <f t="shared" si="14"/>
        <v>0</v>
      </c>
      <c r="O213" s="125">
        <f t="shared" si="11"/>
        <v>0</v>
      </c>
      <c r="P213" s="125">
        <f t="shared" si="12"/>
        <v>0</v>
      </c>
      <c r="Q213" s="139"/>
      <c r="R213" s="139"/>
      <c r="S213" s="135"/>
      <c r="T213" s="135"/>
      <c r="U213" s="135"/>
      <c r="V213" s="135"/>
      <c r="W213" s="135"/>
      <c r="X213" s="135"/>
      <c r="Y213" s="135"/>
      <c r="Z213" s="135"/>
    </row>
    <row r="214" spans="1:26" ht="23.25" customHeight="1">
      <c r="A214" s="122">
        <v>185</v>
      </c>
      <c r="B214" s="123" t="e">
        <f t="shared" ca="1" si="0"/>
        <v>#NUM!</v>
      </c>
      <c r="C214" s="123" t="e">
        <f t="shared" ca="1" si="1"/>
        <v>#NUM!</v>
      </c>
      <c r="D214" s="124" t="e">
        <f t="shared" ca="1" si="2"/>
        <v>#NUM!</v>
      </c>
      <c r="E214" s="124" t="e">
        <f t="shared" ca="1" si="3"/>
        <v>#NUM!</v>
      </c>
      <c r="F214" s="124" t="e">
        <f t="shared" ca="1" si="4"/>
        <v>#NUM!</v>
      </c>
      <c r="G214" s="124" t="e">
        <f t="shared" ca="1" si="5"/>
        <v>#NUM!</v>
      </c>
      <c r="H214" s="124" t="e">
        <f t="shared" ca="1" si="6"/>
        <v>#NUM!</v>
      </c>
      <c r="I214" s="192">
        <f t="shared" si="7"/>
        <v>15.416666666666666</v>
      </c>
      <c r="J214" s="125">
        <f t="shared" si="13"/>
        <v>0</v>
      </c>
      <c r="K214" s="125">
        <f t="shared" si="8"/>
        <v>0</v>
      </c>
      <c r="L214" s="125">
        <f t="shared" si="9"/>
        <v>0</v>
      </c>
      <c r="M214" s="125" t="e">
        <f t="shared" ca="1" si="10"/>
        <v>#NUM!</v>
      </c>
      <c r="N214" s="125">
        <f t="shared" si="14"/>
        <v>0</v>
      </c>
      <c r="O214" s="125">
        <f t="shared" si="11"/>
        <v>0</v>
      </c>
      <c r="P214" s="125">
        <f t="shared" si="12"/>
        <v>0</v>
      </c>
      <c r="Q214" s="139"/>
      <c r="R214" s="139"/>
      <c r="S214" s="135"/>
      <c r="T214" s="135"/>
      <c r="U214" s="135"/>
      <c r="V214" s="135"/>
      <c r="W214" s="135"/>
      <c r="X214" s="135"/>
      <c r="Y214" s="135"/>
      <c r="Z214" s="135"/>
    </row>
    <row r="215" spans="1:26" ht="23.25" customHeight="1">
      <c r="A215" s="122">
        <v>186</v>
      </c>
      <c r="B215" s="123" t="e">
        <f t="shared" ca="1" si="0"/>
        <v>#NUM!</v>
      </c>
      <c r="C215" s="123" t="e">
        <f t="shared" ca="1" si="1"/>
        <v>#NUM!</v>
      </c>
      <c r="D215" s="124" t="e">
        <f t="shared" ca="1" si="2"/>
        <v>#NUM!</v>
      </c>
      <c r="E215" s="124" t="e">
        <f t="shared" ca="1" si="3"/>
        <v>#NUM!</v>
      </c>
      <c r="F215" s="124" t="e">
        <f t="shared" ca="1" si="4"/>
        <v>#NUM!</v>
      </c>
      <c r="G215" s="124" t="e">
        <f t="shared" ca="1" si="5"/>
        <v>#NUM!</v>
      </c>
      <c r="H215" s="124" t="e">
        <f t="shared" ca="1" si="6"/>
        <v>#NUM!</v>
      </c>
      <c r="I215" s="192">
        <f t="shared" si="7"/>
        <v>15.5</v>
      </c>
      <c r="J215" s="125">
        <f t="shared" si="13"/>
        <v>0</v>
      </c>
      <c r="K215" s="125">
        <f t="shared" si="8"/>
        <v>0</v>
      </c>
      <c r="L215" s="125">
        <f t="shared" si="9"/>
        <v>0</v>
      </c>
      <c r="M215" s="125" t="e">
        <f t="shared" ca="1" si="10"/>
        <v>#NUM!</v>
      </c>
      <c r="N215" s="125">
        <f t="shared" si="14"/>
        <v>0</v>
      </c>
      <c r="O215" s="125">
        <f t="shared" si="11"/>
        <v>0</v>
      </c>
      <c r="P215" s="125">
        <f t="shared" si="12"/>
        <v>0</v>
      </c>
      <c r="Q215" s="139"/>
      <c r="R215" s="139"/>
      <c r="S215" s="135"/>
      <c r="T215" s="135"/>
      <c r="U215" s="135"/>
      <c r="V215" s="135"/>
      <c r="W215" s="135"/>
      <c r="X215" s="135"/>
      <c r="Y215" s="135"/>
      <c r="Z215" s="135"/>
    </row>
    <row r="216" spans="1:26" ht="23.25" customHeight="1">
      <c r="A216" s="122">
        <v>187</v>
      </c>
      <c r="B216" s="123" t="e">
        <f t="shared" ca="1" si="0"/>
        <v>#NUM!</v>
      </c>
      <c r="C216" s="123" t="e">
        <f t="shared" ca="1" si="1"/>
        <v>#NUM!</v>
      </c>
      <c r="D216" s="124" t="e">
        <f t="shared" ca="1" si="2"/>
        <v>#NUM!</v>
      </c>
      <c r="E216" s="124" t="e">
        <f t="shared" ca="1" si="3"/>
        <v>#NUM!</v>
      </c>
      <c r="F216" s="124" t="e">
        <f t="shared" ca="1" si="4"/>
        <v>#NUM!</v>
      </c>
      <c r="G216" s="124" t="e">
        <f t="shared" ca="1" si="5"/>
        <v>#NUM!</v>
      </c>
      <c r="H216" s="124" t="e">
        <f t="shared" ca="1" si="6"/>
        <v>#NUM!</v>
      </c>
      <c r="I216" s="192">
        <f t="shared" si="7"/>
        <v>15.583333333333334</v>
      </c>
      <c r="J216" s="125">
        <f t="shared" si="13"/>
        <v>0</v>
      </c>
      <c r="K216" s="125">
        <f t="shared" si="8"/>
        <v>0</v>
      </c>
      <c r="L216" s="125">
        <f t="shared" si="9"/>
        <v>0</v>
      </c>
      <c r="M216" s="125" t="e">
        <f t="shared" ca="1" si="10"/>
        <v>#NUM!</v>
      </c>
      <c r="N216" s="125">
        <f t="shared" si="14"/>
        <v>0</v>
      </c>
      <c r="O216" s="125">
        <f t="shared" si="11"/>
        <v>0</v>
      </c>
      <c r="P216" s="125">
        <f t="shared" si="12"/>
        <v>0</v>
      </c>
      <c r="Q216" s="139"/>
      <c r="R216" s="139"/>
      <c r="S216" s="135"/>
      <c r="T216" s="135"/>
      <c r="U216" s="135"/>
      <c r="V216" s="135"/>
      <c r="W216" s="135"/>
      <c r="X216" s="135"/>
      <c r="Y216" s="135"/>
      <c r="Z216" s="135"/>
    </row>
    <row r="217" spans="1:26" ht="23.25" customHeight="1">
      <c r="A217" s="122">
        <v>188</v>
      </c>
      <c r="B217" s="123" t="e">
        <f t="shared" ca="1" si="0"/>
        <v>#NUM!</v>
      </c>
      <c r="C217" s="123" t="e">
        <f t="shared" ca="1" si="1"/>
        <v>#NUM!</v>
      </c>
      <c r="D217" s="124" t="e">
        <f t="shared" ca="1" si="2"/>
        <v>#NUM!</v>
      </c>
      <c r="E217" s="124" t="e">
        <f t="shared" ca="1" si="3"/>
        <v>#NUM!</v>
      </c>
      <c r="F217" s="124" t="e">
        <f t="shared" ca="1" si="4"/>
        <v>#NUM!</v>
      </c>
      <c r="G217" s="124" t="e">
        <f t="shared" ca="1" si="5"/>
        <v>#NUM!</v>
      </c>
      <c r="H217" s="124" t="e">
        <f t="shared" ca="1" si="6"/>
        <v>#NUM!</v>
      </c>
      <c r="I217" s="192">
        <f t="shared" si="7"/>
        <v>15.666666666666666</v>
      </c>
      <c r="J217" s="125">
        <f t="shared" si="13"/>
        <v>0</v>
      </c>
      <c r="K217" s="125">
        <f t="shared" si="8"/>
        <v>0</v>
      </c>
      <c r="L217" s="125">
        <f t="shared" si="9"/>
        <v>0</v>
      </c>
      <c r="M217" s="125" t="e">
        <f t="shared" ca="1" si="10"/>
        <v>#NUM!</v>
      </c>
      <c r="N217" s="125">
        <f t="shared" si="14"/>
        <v>0</v>
      </c>
      <c r="O217" s="125">
        <f t="shared" si="11"/>
        <v>0</v>
      </c>
      <c r="P217" s="125">
        <f t="shared" si="12"/>
        <v>0</v>
      </c>
      <c r="Q217" s="139"/>
      <c r="R217" s="139"/>
      <c r="S217" s="135"/>
      <c r="T217" s="135"/>
      <c r="U217" s="135"/>
      <c r="V217" s="135"/>
      <c r="W217" s="135"/>
      <c r="X217" s="135"/>
      <c r="Y217" s="135"/>
      <c r="Z217" s="135"/>
    </row>
    <row r="218" spans="1:26" ht="23.25" customHeight="1">
      <c r="A218" s="122">
        <v>189</v>
      </c>
      <c r="B218" s="123" t="e">
        <f t="shared" ca="1" si="0"/>
        <v>#NUM!</v>
      </c>
      <c r="C218" s="123" t="e">
        <f t="shared" ca="1" si="1"/>
        <v>#NUM!</v>
      </c>
      <c r="D218" s="124" t="e">
        <f t="shared" ca="1" si="2"/>
        <v>#NUM!</v>
      </c>
      <c r="E218" s="124" t="e">
        <f t="shared" ca="1" si="3"/>
        <v>#NUM!</v>
      </c>
      <c r="F218" s="124" t="e">
        <f t="shared" ca="1" si="4"/>
        <v>#NUM!</v>
      </c>
      <c r="G218" s="124" t="e">
        <f t="shared" ca="1" si="5"/>
        <v>#NUM!</v>
      </c>
      <c r="H218" s="124" t="e">
        <f t="shared" ca="1" si="6"/>
        <v>#NUM!</v>
      </c>
      <c r="I218" s="192">
        <f t="shared" si="7"/>
        <v>15.75</v>
      </c>
      <c r="J218" s="125">
        <f t="shared" si="13"/>
        <v>0</v>
      </c>
      <c r="K218" s="125">
        <f t="shared" si="8"/>
        <v>0</v>
      </c>
      <c r="L218" s="125">
        <f t="shared" si="9"/>
        <v>0</v>
      </c>
      <c r="M218" s="125" t="e">
        <f t="shared" ca="1" si="10"/>
        <v>#NUM!</v>
      </c>
      <c r="N218" s="125">
        <f t="shared" si="14"/>
        <v>0</v>
      </c>
      <c r="O218" s="125">
        <f t="shared" si="11"/>
        <v>0</v>
      </c>
      <c r="P218" s="125">
        <f t="shared" si="12"/>
        <v>0</v>
      </c>
      <c r="Q218" s="139"/>
      <c r="R218" s="139"/>
      <c r="S218" s="135"/>
      <c r="T218" s="135"/>
      <c r="U218" s="135"/>
      <c r="V218" s="135"/>
      <c r="W218" s="135"/>
      <c r="X218" s="135"/>
      <c r="Y218" s="135"/>
      <c r="Z218" s="135"/>
    </row>
    <row r="219" spans="1:26" ht="23.25" customHeight="1">
      <c r="A219" s="122">
        <v>190</v>
      </c>
      <c r="B219" s="123" t="e">
        <f t="shared" ca="1" si="0"/>
        <v>#NUM!</v>
      </c>
      <c r="C219" s="123" t="e">
        <f t="shared" ca="1" si="1"/>
        <v>#NUM!</v>
      </c>
      <c r="D219" s="124" t="e">
        <f t="shared" ca="1" si="2"/>
        <v>#NUM!</v>
      </c>
      <c r="E219" s="124" t="e">
        <f t="shared" ca="1" si="3"/>
        <v>#NUM!</v>
      </c>
      <c r="F219" s="124" t="e">
        <f t="shared" ca="1" si="4"/>
        <v>#NUM!</v>
      </c>
      <c r="G219" s="124" t="e">
        <f t="shared" ca="1" si="5"/>
        <v>#NUM!</v>
      </c>
      <c r="H219" s="124" t="e">
        <f t="shared" ca="1" si="6"/>
        <v>#NUM!</v>
      </c>
      <c r="I219" s="192">
        <f t="shared" si="7"/>
        <v>15.833333333333334</v>
      </c>
      <c r="J219" s="125">
        <f t="shared" si="13"/>
        <v>0</v>
      </c>
      <c r="K219" s="125">
        <f t="shared" si="8"/>
        <v>0</v>
      </c>
      <c r="L219" s="125">
        <f t="shared" si="9"/>
        <v>0</v>
      </c>
      <c r="M219" s="125" t="e">
        <f t="shared" ca="1" si="10"/>
        <v>#NUM!</v>
      </c>
      <c r="N219" s="125">
        <f t="shared" si="14"/>
        <v>0</v>
      </c>
      <c r="O219" s="125">
        <f t="shared" si="11"/>
        <v>0</v>
      </c>
      <c r="P219" s="125">
        <f t="shared" si="12"/>
        <v>0</v>
      </c>
      <c r="Q219" s="139"/>
      <c r="R219" s="139"/>
      <c r="S219" s="135"/>
      <c r="T219" s="135"/>
      <c r="U219" s="135"/>
      <c r="V219" s="135"/>
      <c r="W219" s="135"/>
      <c r="X219" s="135"/>
      <c r="Y219" s="135"/>
      <c r="Z219" s="135"/>
    </row>
    <row r="220" spans="1:26" ht="23.25" customHeight="1">
      <c r="A220" s="122">
        <v>191</v>
      </c>
      <c r="B220" s="123" t="e">
        <f t="shared" ca="1" si="0"/>
        <v>#NUM!</v>
      </c>
      <c r="C220" s="123" t="e">
        <f t="shared" ca="1" si="1"/>
        <v>#NUM!</v>
      </c>
      <c r="D220" s="124" t="e">
        <f t="shared" ca="1" si="2"/>
        <v>#NUM!</v>
      </c>
      <c r="E220" s="124" t="e">
        <f t="shared" ca="1" si="3"/>
        <v>#NUM!</v>
      </c>
      <c r="F220" s="124" t="e">
        <f t="shared" ca="1" si="4"/>
        <v>#NUM!</v>
      </c>
      <c r="G220" s="124" t="e">
        <f t="shared" ca="1" si="5"/>
        <v>#NUM!</v>
      </c>
      <c r="H220" s="124" t="e">
        <f t="shared" ca="1" si="6"/>
        <v>#NUM!</v>
      </c>
      <c r="I220" s="192">
        <f t="shared" si="7"/>
        <v>15.916666666666666</v>
      </c>
      <c r="J220" s="125">
        <f t="shared" si="13"/>
        <v>0</v>
      </c>
      <c r="K220" s="125">
        <f t="shared" si="8"/>
        <v>0</v>
      </c>
      <c r="L220" s="125">
        <f t="shared" si="9"/>
        <v>0</v>
      </c>
      <c r="M220" s="125" t="e">
        <f t="shared" ca="1" si="10"/>
        <v>#NUM!</v>
      </c>
      <c r="N220" s="125">
        <f t="shared" si="14"/>
        <v>0</v>
      </c>
      <c r="O220" s="125">
        <f t="shared" si="11"/>
        <v>0</v>
      </c>
      <c r="P220" s="125">
        <f t="shared" si="12"/>
        <v>0</v>
      </c>
      <c r="Q220" s="139"/>
      <c r="R220" s="139"/>
      <c r="S220" s="135"/>
      <c r="T220" s="135"/>
      <c r="U220" s="135"/>
      <c r="V220" s="135"/>
      <c r="W220" s="135"/>
      <c r="X220" s="135"/>
      <c r="Y220" s="135"/>
      <c r="Z220" s="135"/>
    </row>
    <row r="221" spans="1:26" ht="23.25" customHeight="1">
      <c r="A221" s="122">
        <v>192</v>
      </c>
      <c r="B221" s="123" t="e">
        <f t="shared" ca="1" si="0"/>
        <v>#NUM!</v>
      </c>
      <c r="C221" s="123" t="e">
        <f t="shared" ca="1" si="1"/>
        <v>#NUM!</v>
      </c>
      <c r="D221" s="124" t="e">
        <f t="shared" ca="1" si="2"/>
        <v>#NUM!</v>
      </c>
      <c r="E221" s="124" t="e">
        <f t="shared" ca="1" si="3"/>
        <v>#NUM!</v>
      </c>
      <c r="F221" s="124" t="e">
        <f t="shared" ca="1" si="4"/>
        <v>#NUM!</v>
      </c>
      <c r="G221" s="124" t="e">
        <f t="shared" ca="1" si="5"/>
        <v>#NUM!</v>
      </c>
      <c r="H221" s="124" t="e">
        <f t="shared" ca="1" si="6"/>
        <v>#NUM!</v>
      </c>
      <c r="I221" s="192">
        <f t="shared" si="7"/>
        <v>16</v>
      </c>
      <c r="J221" s="125">
        <f t="shared" si="13"/>
        <v>0</v>
      </c>
      <c r="K221" s="125">
        <f t="shared" si="8"/>
        <v>0</v>
      </c>
      <c r="L221" s="125">
        <f t="shared" si="9"/>
        <v>0</v>
      </c>
      <c r="M221" s="125" t="e">
        <f t="shared" ca="1" si="10"/>
        <v>#NUM!</v>
      </c>
      <c r="N221" s="125">
        <f t="shared" si="14"/>
        <v>0</v>
      </c>
      <c r="O221" s="125">
        <f t="shared" si="11"/>
        <v>0</v>
      </c>
      <c r="P221" s="125">
        <f t="shared" si="12"/>
        <v>0</v>
      </c>
      <c r="Q221" s="139"/>
      <c r="R221" s="139"/>
      <c r="S221" s="135"/>
      <c r="T221" s="135"/>
      <c r="U221" s="135"/>
      <c r="V221" s="135"/>
      <c r="W221" s="135"/>
      <c r="X221" s="135"/>
      <c r="Y221" s="135"/>
      <c r="Z221" s="135"/>
    </row>
    <row r="222" spans="1:26" ht="23.25" customHeight="1">
      <c r="A222" s="122">
        <v>193</v>
      </c>
      <c r="B222" s="123" t="e">
        <f t="shared" ca="1" si="0"/>
        <v>#NUM!</v>
      </c>
      <c r="C222" s="123" t="e">
        <f t="shared" ca="1" si="1"/>
        <v>#NUM!</v>
      </c>
      <c r="D222" s="124" t="e">
        <f t="shared" ca="1" si="2"/>
        <v>#NUM!</v>
      </c>
      <c r="E222" s="124" t="e">
        <f t="shared" ca="1" si="3"/>
        <v>#NUM!</v>
      </c>
      <c r="F222" s="124" t="e">
        <f t="shared" ca="1" si="4"/>
        <v>#NUM!</v>
      </c>
      <c r="G222" s="124" t="e">
        <f t="shared" ca="1" si="5"/>
        <v>#NUM!</v>
      </c>
      <c r="H222" s="124" t="e">
        <f t="shared" ca="1" si="6"/>
        <v>#NUM!</v>
      </c>
      <c r="I222" s="192">
        <f t="shared" si="7"/>
        <v>16.083333333333332</v>
      </c>
      <c r="J222" s="125">
        <f t="shared" si="13"/>
        <v>0</v>
      </c>
      <c r="K222" s="125">
        <f t="shared" si="8"/>
        <v>0</v>
      </c>
      <c r="L222" s="125">
        <f t="shared" si="9"/>
        <v>0</v>
      </c>
      <c r="M222" s="125" t="e">
        <f t="shared" ca="1" si="10"/>
        <v>#NUM!</v>
      </c>
      <c r="N222" s="125">
        <f t="shared" si="14"/>
        <v>0</v>
      </c>
      <c r="O222" s="125">
        <f t="shared" si="11"/>
        <v>0</v>
      </c>
      <c r="P222" s="125">
        <f t="shared" si="12"/>
        <v>0</v>
      </c>
      <c r="Q222" s="139"/>
      <c r="R222" s="139"/>
      <c r="S222" s="135"/>
      <c r="T222" s="135"/>
      <c r="U222" s="135"/>
      <c r="V222" s="135"/>
      <c r="W222" s="135"/>
      <c r="X222" s="135"/>
      <c r="Y222" s="135"/>
      <c r="Z222" s="135"/>
    </row>
    <row r="223" spans="1:26" ht="23.25" customHeight="1">
      <c r="A223" s="122">
        <v>194</v>
      </c>
      <c r="B223" s="123" t="e">
        <f t="shared" ca="1" si="0"/>
        <v>#NUM!</v>
      </c>
      <c r="C223" s="123" t="e">
        <f t="shared" ca="1" si="1"/>
        <v>#NUM!</v>
      </c>
      <c r="D223" s="124" t="e">
        <f t="shared" ca="1" si="2"/>
        <v>#NUM!</v>
      </c>
      <c r="E223" s="124" t="e">
        <f t="shared" ca="1" si="3"/>
        <v>#NUM!</v>
      </c>
      <c r="F223" s="124" t="e">
        <f t="shared" ca="1" si="4"/>
        <v>#NUM!</v>
      </c>
      <c r="G223" s="124" t="e">
        <f t="shared" ca="1" si="5"/>
        <v>#NUM!</v>
      </c>
      <c r="H223" s="124" t="e">
        <f t="shared" ca="1" si="6"/>
        <v>#NUM!</v>
      </c>
      <c r="I223" s="192">
        <f t="shared" si="7"/>
        <v>16.166666666666668</v>
      </c>
      <c r="J223" s="125">
        <f t="shared" si="13"/>
        <v>0</v>
      </c>
      <c r="K223" s="125">
        <f t="shared" si="8"/>
        <v>0</v>
      </c>
      <c r="L223" s="125">
        <f t="shared" si="9"/>
        <v>0</v>
      </c>
      <c r="M223" s="125" t="e">
        <f t="shared" ca="1" si="10"/>
        <v>#NUM!</v>
      </c>
      <c r="N223" s="125">
        <f t="shared" si="14"/>
        <v>0</v>
      </c>
      <c r="O223" s="125">
        <f t="shared" si="11"/>
        <v>0</v>
      </c>
      <c r="P223" s="125">
        <f t="shared" si="12"/>
        <v>0</v>
      </c>
      <c r="Q223" s="139"/>
      <c r="R223" s="139"/>
      <c r="S223" s="135"/>
      <c r="T223" s="135"/>
      <c r="U223" s="135"/>
      <c r="V223" s="135"/>
      <c r="W223" s="135"/>
      <c r="X223" s="135"/>
      <c r="Y223" s="135"/>
      <c r="Z223" s="135"/>
    </row>
    <row r="224" spans="1:26" ht="23.25" customHeight="1">
      <c r="A224" s="122">
        <v>195</v>
      </c>
      <c r="B224" s="123" t="e">
        <f t="shared" ca="1" si="0"/>
        <v>#NUM!</v>
      </c>
      <c r="C224" s="123" t="e">
        <f t="shared" ca="1" si="1"/>
        <v>#NUM!</v>
      </c>
      <c r="D224" s="124" t="e">
        <f t="shared" ca="1" si="2"/>
        <v>#NUM!</v>
      </c>
      <c r="E224" s="124" t="e">
        <f t="shared" ca="1" si="3"/>
        <v>#NUM!</v>
      </c>
      <c r="F224" s="124" t="e">
        <f t="shared" ca="1" si="4"/>
        <v>#NUM!</v>
      </c>
      <c r="G224" s="124" t="e">
        <f t="shared" ca="1" si="5"/>
        <v>#NUM!</v>
      </c>
      <c r="H224" s="124" t="e">
        <f t="shared" ca="1" si="6"/>
        <v>#NUM!</v>
      </c>
      <c r="I224" s="192">
        <f t="shared" si="7"/>
        <v>16.25</v>
      </c>
      <c r="J224" s="125">
        <f t="shared" si="13"/>
        <v>0</v>
      </c>
      <c r="K224" s="125">
        <f t="shared" si="8"/>
        <v>0</v>
      </c>
      <c r="L224" s="125">
        <f t="shared" si="9"/>
        <v>0</v>
      </c>
      <c r="M224" s="125" t="e">
        <f t="shared" ca="1" si="10"/>
        <v>#NUM!</v>
      </c>
      <c r="N224" s="125">
        <f t="shared" si="14"/>
        <v>0</v>
      </c>
      <c r="O224" s="125">
        <f t="shared" si="11"/>
        <v>0</v>
      </c>
      <c r="P224" s="125">
        <f t="shared" si="12"/>
        <v>0</v>
      </c>
      <c r="Q224" s="139"/>
      <c r="R224" s="139"/>
      <c r="S224" s="135"/>
      <c r="T224" s="135"/>
      <c r="U224" s="135"/>
      <c r="V224" s="135"/>
      <c r="W224" s="135"/>
      <c r="X224" s="135"/>
      <c r="Y224" s="135"/>
      <c r="Z224" s="135"/>
    </row>
    <row r="225" spans="1:26" ht="23.25" customHeight="1">
      <c r="A225" s="122">
        <v>196</v>
      </c>
      <c r="B225" s="123" t="e">
        <f t="shared" ca="1" si="0"/>
        <v>#NUM!</v>
      </c>
      <c r="C225" s="123" t="e">
        <f t="shared" ca="1" si="1"/>
        <v>#NUM!</v>
      </c>
      <c r="D225" s="124" t="e">
        <f t="shared" ca="1" si="2"/>
        <v>#NUM!</v>
      </c>
      <c r="E225" s="124" t="e">
        <f t="shared" ca="1" si="3"/>
        <v>#NUM!</v>
      </c>
      <c r="F225" s="124" t="e">
        <f t="shared" ca="1" si="4"/>
        <v>#NUM!</v>
      </c>
      <c r="G225" s="124" t="e">
        <f t="shared" ca="1" si="5"/>
        <v>#NUM!</v>
      </c>
      <c r="H225" s="124" t="e">
        <f t="shared" ca="1" si="6"/>
        <v>#NUM!</v>
      </c>
      <c r="I225" s="192">
        <f t="shared" si="7"/>
        <v>16.333333333333332</v>
      </c>
      <c r="J225" s="125">
        <f t="shared" si="13"/>
        <v>0</v>
      </c>
      <c r="K225" s="125">
        <f t="shared" si="8"/>
        <v>0</v>
      </c>
      <c r="L225" s="125">
        <f t="shared" si="9"/>
        <v>0</v>
      </c>
      <c r="M225" s="125" t="e">
        <f t="shared" ca="1" si="10"/>
        <v>#NUM!</v>
      </c>
      <c r="N225" s="125">
        <f t="shared" si="14"/>
        <v>0</v>
      </c>
      <c r="O225" s="125">
        <f t="shared" si="11"/>
        <v>0</v>
      </c>
      <c r="P225" s="125">
        <f t="shared" si="12"/>
        <v>0</v>
      </c>
      <c r="Q225" s="139"/>
      <c r="R225" s="139"/>
      <c r="S225" s="135"/>
      <c r="T225" s="135"/>
      <c r="U225" s="135"/>
      <c r="V225" s="135"/>
      <c r="W225" s="135"/>
      <c r="X225" s="135"/>
      <c r="Y225" s="135"/>
      <c r="Z225" s="135"/>
    </row>
    <row r="226" spans="1:26" ht="23.25" customHeight="1">
      <c r="A226" s="122">
        <v>197</v>
      </c>
      <c r="B226" s="123" t="e">
        <f t="shared" ca="1" si="0"/>
        <v>#NUM!</v>
      </c>
      <c r="C226" s="123" t="e">
        <f t="shared" ca="1" si="1"/>
        <v>#NUM!</v>
      </c>
      <c r="D226" s="124" t="e">
        <f t="shared" ca="1" si="2"/>
        <v>#NUM!</v>
      </c>
      <c r="E226" s="124" t="e">
        <f t="shared" ca="1" si="3"/>
        <v>#NUM!</v>
      </c>
      <c r="F226" s="124" t="e">
        <f t="shared" ca="1" si="4"/>
        <v>#NUM!</v>
      </c>
      <c r="G226" s="124" t="e">
        <f t="shared" ca="1" si="5"/>
        <v>#NUM!</v>
      </c>
      <c r="H226" s="124" t="e">
        <f t="shared" ca="1" si="6"/>
        <v>#NUM!</v>
      </c>
      <c r="I226" s="192">
        <f t="shared" si="7"/>
        <v>16.416666666666668</v>
      </c>
      <c r="J226" s="125">
        <f t="shared" si="13"/>
        <v>0</v>
      </c>
      <c r="K226" s="125">
        <f t="shared" si="8"/>
        <v>0</v>
      </c>
      <c r="L226" s="125">
        <f t="shared" si="9"/>
        <v>0</v>
      </c>
      <c r="M226" s="125" t="e">
        <f t="shared" ca="1" si="10"/>
        <v>#NUM!</v>
      </c>
      <c r="N226" s="125">
        <f t="shared" si="14"/>
        <v>0</v>
      </c>
      <c r="O226" s="125">
        <f t="shared" si="11"/>
        <v>0</v>
      </c>
      <c r="P226" s="125">
        <f t="shared" si="12"/>
        <v>0</v>
      </c>
      <c r="Q226" s="139"/>
      <c r="R226" s="139"/>
      <c r="S226" s="135"/>
      <c r="T226" s="135"/>
      <c r="U226" s="135"/>
      <c r="V226" s="135"/>
      <c r="W226" s="135"/>
      <c r="X226" s="135"/>
      <c r="Y226" s="135"/>
      <c r="Z226" s="135"/>
    </row>
    <row r="227" spans="1:26" ht="23.25" customHeight="1">
      <c r="A227" s="122">
        <v>198</v>
      </c>
      <c r="B227" s="123" t="e">
        <f t="shared" ca="1" si="0"/>
        <v>#NUM!</v>
      </c>
      <c r="C227" s="123" t="e">
        <f t="shared" ca="1" si="1"/>
        <v>#NUM!</v>
      </c>
      <c r="D227" s="124" t="e">
        <f t="shared" ca="1" si="2"/>
        <v>#NUM!</v>
      </c>
      <c r="E227" s="124" t="e">
        <f t="shared" ca="1" si="3"/>
        <v>#NUM!</v>
      </c>
      <c r="F227" s="124" t="e">
        <f t="shared" ca="1" si="4"/>
        <v>#NUM!</v>
      </c>
      <c r="G227" s="124" t="e">
        <f t="shared" ca="1" si="5"/>
        <v>#NUM!</v>
      </c>
      <c r="H227" s="124" t="e">
        <f t="shared" ca="1" si="6"/>
        <v>#NUM!</v>
      </c>
      <c r="I227" s="192">
        <f t="shared" si="7"/>
        <v>16.5</v>
      </c>
      <c r="J227" s="125">
        <f t="shared" si="13"/>
        <v>0</v>
      </c>
      <c r="K227" s="125">
        <f t="shared" si="8"/>
        <v>0</v>
      </c>
      <c r="L227" s="125">
        <f t="shared" si="9"/>
        <v>0</v>
      </c>
      <c r="M227" s="125" t="e">
        <f t="shared" ca="1" si="10"/>
        <v>#NUM!</v>
      </c>
      <c r="N227" s="125">
        <f t="shared" si="14"/>
        <v>0</v>
      </c>
      <c r="O227" s="125">
        <f t="shared" si="11"/>
        <v>0</v>
      </c>
      <c r="P227" s="125">
        <f t="shared" si="12"/>
        <v>0</v>
      </c>
      <c r="Q227" s="139"/>
      <c r="R227" s="139"/>
      <c r="S227" s="135"/>
      <c r="T227" s="135"/>
      <c r="U227" s="135"/>
      <c r="V227" s="135"/>
      <c r="W227" s="135"/>
      <c r="X227" s="135"/>
      <c r="Y227" s="135"/>
      <c r="Z227" s="135"/>
    </row>
    <row r="228" spans="1:26" ht="23.25" customHeight="1">
      <c r="A228" s="122">
        <v>199</v>
      </c>
      <c r="B228" s="123" t="e">
        <f t="shared" ca="1" si="0"/>
        <v>#NUM!</v>
      </c>
      <c r="C228" s="123" t="e">
        <f t="shared" ca="1" si="1"/>
        <v>#NUM!</v>
      </c>
      <c r="D228" s="124" t="e">
        <f t="shared" ca="1" si="2"/>
        <v>#NUM!</v>
      </c>
      <c r="E228" s="124" t="e">
        <f t="shared" ca="1" si="3"/>
        <v>#NUM!</v>
      </c>
      <c r="F228" s="124" t="e">
        <f t="shared" ca="1" si="4"/>
        <v>#NUM!</v>
      </c>
      <c r="G228" s="124" t="e">
        <f t="shared" ca="1" si="5"/>
        <v>#NUM!</v>
      </c>
      <c r="H228" s="124" t="e">
        <f t="shared" ca="1" si="6"/>
        <v>#NUM!</v>
      </c>
      <c r="I228" s="192">
        <f t="shared" si="7"/>
        <v>16.583333333333332</v>
      </c>
      <c r="J228" s="125">
        <f t="shared" si="13"/>
        <v>0</v>
      </c>
      <c r="K228" s="125">
        <f t="shared" si="8"/>
        <v>0</v>
      </c>
      <c r="L228" s="125">
        <f t="shared" si="9"/>
        <v>0</v>
      </c>
      <c r="M228" s="125" t="e">
        <f t="shared" ca="1" si="10"/>
        <v>#NUM!</v>
      </c>
      <c r="N228" s="125">
        <f t="shared" si="14"/>
        <v>0</v>
      </c>
      <c r="O228" s="125">
        <f t="shared" si="11"/>
        <v>0</v>
      </c>
      <c r="P228" s="125">
        <f t="shared" si="12"/>
        <v>0</v>
      </c>
      <c r="Q228" s="139"/>
      <c r="R228" s="139"/>
      <c r="S228" s="135"/>
      <c r="T228" s="135"/>
      <c r="U228" s="135"/>
      <c r="V228" s="135"/>
      <c r="W228" s="135"/>
      <c r="X228" s="135"/>
      <c r="Y228" s="135"/>
      <c r="Z228" s="135"/>
    </row>
    <row r="229" spans="1:26" ht="23.25" customHeight="1">
      <c r="A229" s="122">
        <v>200</v>
      </c>
      <c r="B229" s="123" t="e">
        <f t="shared" ca="1" si="0"/>
        <v>#NUM!</v>
      </c>
      <c r="C229" s="123" t="e">
        <f t="shared" ca="1" si="1"/>
        <v>#NUM!</v>
      </c>
      <c r="D229" s="124" t="e">
        <f t="shared" ca="1" si="2"/>
        <v>#NUM!</v>
      </c>
      <c r="E229" s="124" t="e">
        <f t="shared" ca="1" si="3"/>
        <v>#NUM!</v>
      </c>
      <c r="F229" s="124" t="e">
        <f t="shared" ca="1" si="4"/>
        <v>#NUM!</v>
      </c>
      <c r="G229" s="124" t="e">
        <f t="shared" ca="1" si="5"/>
        <v>#NUM!</v>
      </c>
      <c r="H229" s="124" t="e">
        <f t="shared" ca="1" si="6"/>
        <v>#NUM!</v>
      </c>
      <c r="I229" s="192">
        <f t="shared" si="7"/>
        <v>16.666666666666668</v>
      </c>
      <c r="J229" s="125">
        <f t="shared" si="13"/>
        <v>0</v>
      </c>
      <c r="K229" s="125">
        <f t="shared" si="8"/>
        <v>0</v>
      </c>
      <c r="L229" s="125">
        <f t="shared" si="9"/>
        <v>0</v>
      </c>
      <c r="M229" s="125" t="e">
        <f t="shared" ca="1" si="10"/>
        <v>#NUM!</v>
      </c>
      <c r="N229" s="125">
        <f t="shared" si="14"/>
        <v>0</v>
      </c>
      <c r="O229" s="125">
        <f t="shared" si="11"/>
        <v>0</v>
      </c>
      <c r="P229" s="125">
        <f t="shared" si="12"/>
        <v>0</v>
      </c>
      <c r="Q229" s="139"/>
      <c r="R229" s="139"/>
      <c r="S229" s="135"/>
      <c r="T229" s="135"/>
      <c r="U229" s="135"/>
      <c r="V229" s="135"/>
      <c r="W229" s="135"/>
      <c r="X229" s="135"/>
      <c r="Y229" s="135"/>
      <c r="Z229" s="135"/>
    </row>
    <row r="230" spans="1:26" ht="23.25" customHeight="1">
      <c r="A230" s="122">
        <v>201</v>
      </c>
      <c r="B230" s="123" t="e">
        <f t="shared" ca="1" si="0"/>
        <v>#NUM!</v>
      </c>
      <c r="C230" s="123" t="e">
        <f t="shared" ca="1" si="1"/>
        <v>#NUM!</v>
      </c>
      <c r="D230" s="124" t="e">
        <f t="shared" ca="1" si="2"/>
        <v>#NUM!</v>
      </c>
      <c r="E230" s="124" t="e">
        <f t="shared" ca="1" si="3"/>
        <v>#NUM!</v>
      </c>
      <c r="F230" s="124" t="e">
        <f t="shared" ca="1" si="4"/>
        <v>#NUM!</v>
      </c>
      <c r="G230" s="124" t="e">
        <f t="shared" ca="1" si="5"/>
        <v>#NUM!</v>
      </c>
      <c r="H230" s="124" t="e">
        <f t="shared" ca="1" si="6"/>
        <v>#NUM!</v>
      </c>
      <c r="I230" s="192">
        <f t="shared" si="7"/>
        <v>16.75</v>
      </c>
      <c r="J230" s="125">
        <f t="shared" si="13"/>
        <v>0</v>
      </c>
      <c r="K230" s="125">
        <f t="shared" si="8"/>
        <v>0</v>
      </c>
      <c r="L230" s="125">
        <f t="shared" si="9"/>
        <v>0</v>
      </c>
      <c r="M230" s="125" t="e">
        <f t="shared" ca="1" si="10"/>
        <v>#NUM!</v>
      </c>
      <c r="N230" s="125">
        <f t="shared" si="14"/>
        <v>0</v>
      </c>
      <c r="O230" s="125">
        <f t="shared" si="11"/>
        <v>0</v>
      </c>
      <c r="P230" s="125">
        <f t="shared" si="12"/>
        <v>0</v>
      </c>
      <c r="Q230" s="139"/>
      <c r="R230" s="139"/>
      <c r="S230" s="135"/>
      <c r="T230" s="135"/>
      <c r="U230" s="135"/>
      <c r="V230" s="135"/>
      <c r="W230" s="135"/>
      <c r="X230" s="135"/>
      <c r="Y230" s="135"/>
      <c r="Z230" s="135"/>
    </row>
    <row r="231" spans="1:26" ht="23.25" customHeight="1">
      <c r="A231" s="122">
        <v>202</v>
      </c>
      <c r="B231" s="123" t="e">
        <f t="shared" ca="1" si="0"/>
        <v>#NUM!</v>
      </c>
      <c r="C231" s="123" t="e">
        <f t="shared" ca="1" si="1"/>
        <v>#NUM!</v>
      </c>
      <c r="D231" s="124" t="e">
        <f t="shared" ca="1" si="2"/>
        <v>#NUM!</v>
      </c>
      <c r="E231" s="124" t="e">
        <f t="shared" ca="1" si="3"/>
        <v>#NUM!</v>
      </c>
      <c r="F231" s="124" t="e">
        <f t="shared" ca="1" si="4"/>
        <v>#NUM!</v>
      </c>
      <c r="G231" s="124" t="e">
        <f t="shared" ca="1" si="5"/>
        <v>#NUM!</v>
      </c>
      <c r="H231" s="124" t="e">
        <f t="shared" ca="1" si="6"/>
        <v>#NUM!</v>
      </c>
      <c r="I231" s="192">
        <f t="shared" si="7"/>
        <v>16.833333333333332</v>
      </c>
      <c r="J231" s="125">
        <f t="shared" si="13"/>
        <v>0</v>
      </c>
      <c r="K231" s="125">
        <f t="shared" si="8"/>
        <v>0</v>
      </c>
      <c r="L231" s="125">
        <f t="shared" si="9"/>
        <v>0</v>
      </c>
      <c r="M231" s="125" t="e">
        <f t="shared" ca="1" si="10"/>
        <v>#NUM!</v>
      </c>
      <c r="N231" s="125">
        <f t="shared" si="14"/>
        <v>0</v>
      </c>
      <c r="O231" s="125">
        <f t="shared" si="11"/>
        <v>0</v>
      </c>
      <c r="P231" s="125">
        <f t="shared" si="12"/>
        <v>0</v>
      </c>
      <c r="Q231" s="139"/>
      <c r="R231" s="139"/>
      <c r="S231" s="135"/>
      <c r="T231" s="135"/>
      <c r="U231" s="135"/>
      <c r="V231" s="135"/>
      <c r="W231" s="135"/>
      <c r="X231" s="135"/>
      <c r="Y231" s="135"/>
      <c r="Z231" s="135"/>
    </row>
    <row r="232" spans="1:26" ht="23.25" customHeight="1">
      <c r="A232" s="122">
        <v>203</v>
      </c>
      <c r="B232" s="123" t="e">
        <f t="shared" ca="1" si="0"/>
        <v>#NUM!</v>
      </c>
      <c r="C232" s="123" t="e">
        <f t="shared" ca="1" si="1"/>
        <v>#NUM!</v>
      </c>
      <c r="D232" s="124" t="e">
        <f t="shared" ca="1" si="2"/>
        <v>#NUM!</v>
      </c>
      <c r="E232" s="124" t="e">
        <f t="shared" ca="1" si="3"/>
        <v>#NUM!</v>
      </c>
      <c r="F232" s="124" t="e">
        <f t="shared" ca="1" si="4"/>
        <v>#NUM!</v>
      </c>
      <c r="G232" s="124" t="e">
        <f t="shared" ca="1" si="5"/>
        <v>#NUM!</v>
      </c>
      <c r="H232" s="124" t="e">
        <f t="shared" ca="1" si="6"/>
        <v>#NUM!</v>
      </c>
      <c r="I232" s="192">
        <f t="shared" si="7"/>
        <v>16.916666666666668</v>
      </c>
      <c r="J232" s="125">
        <f t="shared" si="13"/>
        <v>0</v>
      </c>
      <c r="K232" s="125">
        <f t="shared" si="8"/>
        <v>0</v>
      </c>
      <c r="L232" s="125">
        <f t="shared" si="9"/>
        <v>0</v>
      </c>
      <c r="M232" s="125" t="e">
        <f t="shared" ca="1" si="10"/>
        <v>#NUM!</v>
      </c>
      <c r="N232" s="125">
        <f t="shared" si="14"/>
        <v>0</v>
      </c>
      <c r="O232" s="125">
        <f t="shared" si="11"/>
        <v>0</v>
      </c>
      <c r="P232" s="125">
        <f t="shared" si="12"/>
        <v>0</v>
      </c>
      <c r="Q232" s="139"/>
      <c r="R232" s="139"/>
      <c r="S232" s="135"/>
      <c r="T232" s="135"/>
      <c r="U232" s="135"/>
      <c r="V232" s="135"/>
      <c r="W232" s="135"/>
      <c r="X232" s="135"/>
      <c r="Y232" s="135"/>
      <c r="Z232" s="135"/>
    </row>
    <row r="233" spans="1:26" ht="23.25" customHeight="1">
      <c r="A233" s="122">
        <v>204</v>
      </c>
      <c r="B233" s="123" t="e">
        <f t="shared" ca="1" si="0"/>
        <v>#NUM!</v>
      </c>
      <c r="C233" s="123" t="e">
        <f t="shared" ca="1" si="1"/>
        <v>#NUM!</v>
      </c>
      <c r="D233" s="124" t="e">
        <f t="shared" ca="1" si="2"/>
        <v>#NUM!</v>
      </c>
      <c r="E233" s="124" t="e">
        <f t="shared" ca="1" si="3"/>
        <v>#NUM!</v>
      </c>
      <c r="F233" s="124" t="e">
        <f t="shared" ca="1" si="4"/>
        <v>#NUM!</v>
      </c>
      <c r="G233" s="124" t="e">
        <f t="shared" ca="1" si="5"/>
        <v>#NUM!</v>
      </c>
      <c r="H233" s="124" t="e">
        <f t="shared" ca="1" si="6"/>
        <v>#NUM!</v>
      </c>
      <c r="I233" s="192">
        <f t="shared" si="7"/>
        <v>17</v>
      </c>
      <c r="J233" s="125">
        <f t="shared" si="13"/>
        <v>0</v>
      </c>
      <c r="K233" s="125">
        <f t="shared" si="8"/>
        <v>0</v>
      </c>
      <c r="L233" s="125">
        <f t="shared" si="9"/>
        <v>0</v>
      </c>
      <c r="M233" s="125" t="e">
        <f t="shared" ca="1" si="10"/>
        <v>#NUM!</v>
      </c>
      <c r="N233" s="125">
        <f t="shared" si="14"/>
        <v>0</v>
      </c>
      <c r="O233" s="125">
        <f t="shared" si="11"/>
        <v>0</v>
      </c>
      <c r="P233" s="125">
        <f t="shared" si="12"/>
        <v>0</v>
      </c>
      <c r="Q233" s="139"/>
      <c r="R233" s="139"/>
      <c r="S233" s="135"/>
      <c r="T233" s="135"/>
      <c r="U233" s="135"/>
      <c r="V233" s="135"/>
      <c r="W233" s="135"/>
      <c r="X233" s="135"/>
      <c r="Y233" s="135"/>
      <c r="Z233" s="135"/>
    </row>
    <row r="234" spans="1:26" ht="23.25" customHeight="1">
      <c r="A234" s="122">
        <v>205</v>
      </c>
      <c r="B234" s="123" t="e">
        <f t="shared" ca="1" si="0"/>
        <v>#NUM!</v>
      </c>
      <c r="C234" s="123" t="e">
        <f t="shared" ca="1" si="1"/>
        <v>#NUM!</v>
      </c>
      <c r="D234" s="124" t="e">
        <f t="shared" ca="1" si="2"/>
        <v>#NUM!</v>
      </c>
      <c r="E234" s="124" t="e">
        <f t="shared" ca="1" si="3"/>
        <v>#NUM!</v>
      </c>
      <c r="F234" s="124" t="e">
        <f t="shared" ca="1" si="4"/>
        <v>#NUM!</v>
      </c>
      <c r="G234" s="124" t="e">
        <f t="shared" ca="1" si="5"/>
        <v>#NUM!</v>
      </c>
      <c r="H234" s="124" t="e">
        <f t="shared" ca="1" si="6"/>
        <v>#NUM!</v>
      </c>
      <c r="I234" s="192">
        <f t="shared" si="7"/>
        <v>17.083333333333332</v>
      </c>
      <c r="J234" s="125">
        <f t="shared" si="13"/>
        <v>0</v>
      </c>
      <c r="K234" s="125">
        <f t="shared" si="8"/>
        <v>0</v>
      </c>
      <c r="L234" s="125">
        <f t="shared" si="9"/>
        <v>0</v>
      </c>
      <c r="M234" s="125" t="e">
        <f t="shared" ca="1" si="10"/>
        <v>#NUM!</v>
      </c>
      <c r="N234" s="125">
        <f t="shared" si="14"/>
        <v>0</v>
      </c>
      <c r="O234" s="125">
        <f t="shared" si="11"/>
        <v>0</v>
      </c>
      <c r="P234" s="125">
        <f t="shared" si="12"/>
        <v>0</v>
      </c>
      <c r="Q234" s="139"/>
      <c r="R234" s="139"/>
      <c r="S234" s="135"/>
      <c r="T234" s="135"/>
      <c r="U234" s="135"/>
      <c r="V234" s="135"/>
      <c r="W234" s="135"/>
      <c r="X234" s="135"/>
      <c r="Y234" s="135"/>
      <c r="Z234" s="135"/>
    </row>
    <row r="235" spans="1:26" ht="23.25" customHeight="1">
      <c r="A235" s="122">
        <v>206</v>
      </c>
      <c r="B235" s="123" t="e">
        <f t="shared" ca="1" si="0"/>
        <v>#NUM!</v>
      </c>
      <c r="C235" s="123" t="e">
        <f t="shared" ca="1" si="1"/>
        <v>#NUM!</v>
      </c>
      <c r="D235" s="124" t="e">
        <f t="shared" ca="1" si="2"/>
        <v>#NUM!</v>
      </c>
      <c r="E235" s="124" t="e">
        <f t="shared" ca="1" si="3"/>
        <v>#NUM!</v>
      </c>
      <c r="F235" s="124" t="e">
        <f t="shared" ca="1" si="4"/>
        <v>#NUM!</v>
      </c>
      <c r="G235" s="124" t="e">
        <f t="shared" ca="1" si="5"/>
        <v>#NUM!</v>
      </c>
      <c r="H235" s="124" t="e">
        <f t="shared" ca="1" si="6"/>
        <v>#NUM!</v>
      </c>
      <c r="I235" s="192">
        <f t="shared" si="7"/>
        <v>17.166666666666668</v>
      </c>
      <c r="J235" s="125">
        <f t="shared" si="13"/>
        <v>0</v>
      </c>
      <c r="K235" s="125">
        <f t="shared" si="8"/>
        <v>0</v>
      </c>
      <c r="L235" s="125">
        <f t="shared" si="9"/>
        <v>0</v>
      </c>
      <c r="M235" s="125" t="e">
        <f t="shared" ca="1" si="10"/>
        <v>#NUM!</v>
      </c>
      <c r="N235" s="125">
        <f t="shared" si="14"/>
        <v>0</v>
      </c>
      <c r="O235" s="125">
        <f t="shared" si="11"/>
        <v>0</v>
      </c>
      <c r="P235" s="125">
        <f t="shared" si="12"/>
        <v>0</v>
      </c>
      <c r="Q235" s="139"/>
      <c r="R235" s="139"/>
      <c r="S235" s="135"/>
      <c r="T235" s="135"/>
      <c r="U235" s="135"/>
      <c r="V235" s="135"/>
      <c r="W235" s="135"/>
      <c r="X235" s="135"/>
      <c r="Y235" s="135"/>
      <c r="Z235" s="135"/>
    </row>
    <row r="236" spans="1:26" ht="23.25" customHeight="1">
      <c r="A236" s="122">
        <v>207</v>
      </c>
      <c r="B236" s="123" t="e">
        <f t="shared" ca="1" si="0"/>
        <v>#NUM!</v>
      </c>
      <c r="C236" s="123" t="e">
        <f t="shared" ca="1" si="1"/>
        <v>#NUM!</v>
      </c>
      <c r="D236" s="124" t="e">
        <f t="shared" ca="1" si="2"/>
        <v>#NUM!</v>
      </c>
      <c r="E236" s="124" t="e">
        <f t="shared" ca="1" si="3"/>
        <v>#NUM!</v>
      </c>
      <c r="F236" s="124" t="e">
        <f t="shared" ca="1" si="4"/>
        <v>#NUM!</v>
      </c>
      <c r="G236" s="124" t="e">
        <f t="shared" ca="1" si="5"/>
        <v>#NUM!</v>
      </c>
      <c r="H236" s="124" t="e">
        <f t="shared" ca="1" si="6"/>
        <v>#NUM!</v>
      </c>
      <c r="I236" s="192">
        <f t="shared" si="7"/>
        <v>17.25</v>
      </c>
      <c r="J236" s="125">
        <f t="shared" si="13"/>
        <v>0</v>
      </c>
      <c r="K236" s="125">
        <f t="shared" si="8"/>
        <v>0</v>
      </c>
      <c r="L236" s="125">
        <f t="shared" si="9"/>
        <v>0</v>
      </c>
      <c r="M236" s="125" t="e">
        <f t="shared" ca="1" si="10"/>
        <v>#NUM!</v>
      </c>
      <c r="N236" s="125">
        <f t="shared" si="14"/>
        <v>0</v>
      </c>
      <c r="O236" s="125">
        <f t="shared" si="11"/>
        <v>0</v>
      </c>
      <c r="P236" s="125">
        <f t="shared" si="12"/>
        <v>0</v>
      </c>
      <c r="Q236" s="139"/>
      <c r="R236" s="139"/>
      <c r="S236" s="135"/>
      <c r="T236" s="135"/>
      <c r="U236" s="135"/>
      <c r="V236" s="135"/>
      <c r="W236" s="135"/>
      <c r="X236" s="135"/>
      <c r="Y236" s="135"/>
      <c r="Z236" s="135"/>
    </row>
    <row r="237" spans="1:26" ht="23.25" customHeight="1">
      <c r="A237" s="122">
        <v>208</v>
      </c>
      <c r="B237" s="123" t="e">
        <f t="shared" ca="1" si="0"/>
        <v>#NUM!</v>
      </c>
      <c r="C237" s="123" t="e">
        <f t="shared" ca="1" si="1"/>
        <v>#NUM!</v>
      </c>
      <c r="D237" s="124" t="e">
        <f t="shared" ca="1" si="2"/>
        <v>#NUM!</v>
      </c>
      <c r="E237" s="124" t="e">
        <f t="shared" ca="1" si="3"/>
        <v>#NUM!</v>
      </c>
      <c r="F237" s="124" t="e">
        <f t="shared" ca="1" si="4"/>
        <v>#NUM!</v>
      </c>
      <c r="G237" s="124" t="e">
        <f t="shared" ca="1" si="5"/>
        <v>#NUM!</v>
      </c>
      <c r="H237" s="124" t="e">
        <f t="shared" ca="1" si="6"/>
        <v>#NUM!</v>
      </c>
      <c r="I237" s="192">
        <f t="shared" si="7"/>
        <v>17.333333333333332</v>
      </c>
      <c r="J237" s="125">
        <f t="shared" si="13"/>
        <v>0</v>
      </c>
      <c r="K237" s="125">
        <f t="shared" si="8"/>
        <v>0</v>
      </c>
      <c r="L237" s="125">
        <f t="shared" si="9"/>
        <v>0</v>
      </c>
      <c r="M237" s="125" t="e">
        <f t="shared" ca="1" si="10"/>
        <v>#NUM!</v>
      </c>
      <c r="N237" s="125">
        <f t="shared" si="14"/>
        <v>0</v>
      </c>
      <c r="O237" s="125">
        <f t="shared" si="11"/>
        <v>0</v>
      </c>
      <c r="P237" s="125">
        <f t="shared" si="12"/>
        <v>0</v>
      </c>
      <c r="Q237" s="139"/>
      <c r="R237" s="139"/>
      <c r="S237" s="135"/>
      <c r="T237" s="135"/>
      <c r="U237" s="135"/>
      <c r="V237" s="135"/>
      <c r="W237" s="135"/>
      <c r="X237" s="135"/>
      <c r="Y237" s="135"/>
      <c r="Z237" s="135"/>
    </row>
    <row r="238" spans="1:26" ht="23.25" customHeight="1">
      <c r="A238" s="122">
        <v>209</v>
      </c>
      <c r="B238" s="123" t="e">
        <f t="shared" ca="1" si="0"/>
        <v>#NUM!</v>
      </c>
      <c r="C238" s="123" t="e">
        <f t="shared" ca="1" si="1"/>
        <v>#NUM!</v>
      </c>
      <c r="D238" s="124" t="e">
        <f t="shared" ca="1" si="2"/>
        <v>#NUM!</v>
      </c>
      <c r="E238" s="124" t="e">
        <f t="shared" ca="1" si="3"/>
        <v>#NUM!</v>
      </c>
      <c r="F238" s="124" t="e">
        <f t="shared" ca="1" si="4"/>
        <v>#NUM!</v>
      </c>
      <c r="G238" s="124" t="e">
        <f t="shared" ca="1" si="5"/>
        <v>#NUM!</v>
      </c>
      <c r="H238" s="124" t="e">
        <f t="shared" ca="1" si="6"/>
        <v>#NUM!</v>
      </c>
      <c r="I238" s="192">
        <f t="shared" si="7"/>
        <v>17.416666666666668</v>
      </c>
      <c r="J238" s="125">
        <f t="shared" si="13"/>
        <v>0</v>
      </c>
      <c r="K238" s="125">
        <f t="shared" si="8"/>
        <v>0</v>
      </c>
      <c r="L238" s="125">
        <f t="shared" si="9"/>
        <v>0</v>
      </c>
      <c r="M238" s="125" t="e">
        <f t="shared" ca="1" si="10"/>
        <v>#NUM!</v>
      </c>
      <c r="N238" s="125">
        <f t="shared" si="14"/>
        <v>0</v>
      </c>
      <c r="O238" s="125">
        <f t="shared" si="11"/>
        <v>0</v>
      </c>
      <c r="P238" s="125">
        <f t="shared" si="12"/>
        <v>0</v>
      </c>
      <c r="Q238" s="139"/>
      <c r="R238" s="139"/>
      <c r="S238" s="135"/>
      <c r="T238" s="135"/>
      <c r="U238" s="135"/>
      <c r="V238" s="135"/>
      <c r="W238" s="135"/>
      <c r="X238" s="135"/>
      <c r="Y238" s="135"/>
      <c r="Z238" s="135"/>
    </row>
    <row r="239" spans="1:26" ht="23.25" customHeight="1">
      <c r="A239" s="122">
        <v>210</v>
      </c>
      <c r="B239" s="123" t="e">
        <f t="shared" ca="1" si="0"/>
        <v>#NUM!</v>
      </c>
      <c r="C239" s="123" t="e">
        <f t="shared" ca="1" si="1"/>
        <v>#NUM!</v>
      </c>
      <c r="D239" s="124" t="e">
        <f t="shared" ca="1" si="2"/>
        <v>#NUM!</v>
      </c>
      <c r="E239" s="124" t="e">
        <f t="shared" ca="1" si="3"/>
        <v>#NUM!</v>
      </c>
      <c r="F239" s="124" t="e">
        <f t="shared" ca="1" si="4"/>
        <v>#NUM!</v>
      </c>
      <c r="G239" s="124" t="e">
        <f t="shared" ca="1" si="5"/>
        <v>#NUM!</v>
      </c>
      <c r="H239" s="124" t="e">
        <f t="shared" ca="1" si="6"/>
        <v>#NUM!</v>
      </c>
      <c r="I239" s="192">
        <f t="shared" si="7"/>
        <v>17.5</v>
      </c>
      <c r="J239" s="125">
        <f t="shared" si="13"/>
        <v>0</v>
      </c>
      <c r="K239" s="125">
        <f t="shared" si="8"/>
        <v>0</v>
      </c>
      <c r="L239" s="125">
        <f t="shared" si="9"/>
        <v>0</v>
      </c>
      <c r="M239" s="125" t="e">
        <f t="shared" ca="1" si="10"/>
        <v>#NUM!</v>
      </c>
      <c r="N239" s="125">
        <f t="shared" si="14"/>
        <v>0</v>
      </c>
      <c r="O239" s="125">
        <f t="shared" si="11"/>
        <v>0</v>
      </c>
      <c r="P239" s="125">
        <f t="shared" si="12"/>
        <v>0</v>
      </c>
      <c r="Q239" s="139"/>
      <c r="R239" s="139"/>
      <c r="S239" s="135"/>
      <c r="T239" s="135"/>
      <c r="U239" s="135"/>
      <c r="V239" s="135"/>
      <c r="W239" s="135"/>
      <c r="X239" s="135"/>
      <c r="Y239" s="135"/>
      <c r="Z239" s="135"/>
    </row>
    <row r="240" spans="1:26" ht="23.25" customHeight="1">
      <c r="A240" s="122">
        <v>211</v>
      </c>
      <c r="B240" s="123" t="e">
        <f t="shared" ca="1" si="0"/>
        <v>#NUM!</v>
      </c>
      <c r="C240" s="123" t="e">
        <f t="shared" ca="1" si="1"/>
        <v>#NUM!</v>
      </c>
      <c r="D240" s="124" t="e">
        <f t="shared" ca="1" si="2"/>
        <v>#NUM!</v>
      </c>
      <c r="E240" s="124" t="e">
        <f t="shared" ca="1" si="3"/>
        <v>#NUM!</v>
      </c>
      <c r="F240" s="124" t="e">
        <f t="shared" ca="1" si="4"/>
        <v>#NUM!</v>
      </c>
      <c r="G240" s="124" t="e">
        <f t="shared" ca="1" si="5"/>
        <v>#NUM!</v>
      </c>
      <c r="H240" s="124" t="e">
        <f t="shared" ca="1" si="6"/>
        <v>#NUM!</v>
      </c>
      <c r="I240" s="192">
        <f t="shared" si="7"/>
        <v>17.583333333333332</v>
      </c>
      <c r="J240" s="125">
        <f t="shared" si="13"/>
        <v>0</v>
      </c>
      <c r="K240" s="125">
        <f t="shared" si="8"/>
        <v>0</v>
      </c>
      <c r="L240" s="125">
        <f t="shared" si="9"/>
        <v>0</v>
      </c>
      <c r="M240" s="125" t="e">
        <f t="shared" ca="1" si="10"/>
        <v>#NUM!</v>
      </c>
      <c r="N240" s="125">
        <f t="shared" si="14"/>
        <v>0</v>
      </c>
      <c r="O240" s="125">
        <f t="shared" si="11"/>
        <v>0</v>
      </c>
      <c r="P240" s="125">
        <f t="shared" si="12"/>
        <v>0</v>
      </c>
      <c r="Q240" s="139"/>
      <c r="R240" s="139"/>
      <c r="S240" s="135"/>
      <c r="T240" s="135"/>
      <c r="U240" s="135"/>
      <c r="V240" s="135"/>
      <c r="W240" s="135"/>
      <c r="X240" s="135"/>
      <c r="Y240" s="135"/>
      <c r="Z240" s="135"/>
    </row>
    <row r="241" spans="1:26" ht="23.25" customHeight="1">
      <c r="A241" s="122">
        <v>212</v>
      </c>
      <c r="B241" s="123" t="e">
        <f t="shared" ca="1" si="0"/>
        <v>#NUM!</v>
      </c>
      <c r="C241" s="123" t="e">
        <f t="shared" ca="1" si="1"/>
        <v>#NUM!</v>
      </c>
      <c r="D241" s="124" t="e">
        <f t="shared" ca="1" si="2"/>
        <v>#NUM!</v>
      </c>
      <c r="E241" s="124" t="e">
        <f t="shared" ca="1" si="3"/>
        <v>#NUM!</v>
      </c>
      <c r="F241" s="124" t="e">
        <f t="shared" ca="1" si="4"/>
        <v>#NUM!</v>
      </c>
      <c r="G241" s="124" t="e">
        <f t="shared" ca="1" si="5"/>
        <v>#NUM!</v>
      </c>
      <c r="H241" s="124" t="e">
        <f t="shared" ca="1" si="6"/>
        <v>#NUM!</v>
      </c>
      <c r="I241" s="192">
        <f t="shared" si="7"/>
        <v>17.666666666666668</v>
      </c>
      <c r="J241" s="125">
        <f t="shared" si="13"/>
        <v>0</v>
      </c>
      <c r="K241" s="125">
        <f t="shared" si="8"/>
        <v>0</v>
      </c>
      <c r="L241" s="125">
        <f t="shared" si="9"/>
        <v>0</v>
      </c>
      <c r="M241" s="125" t="e">
        <f t="shared" ca="1" si="10"/>
        <v>#NUM!</v>
      </c>
      <c r="N241" s="125">
        <f t="shared" si="14"/>
        <v>0</v>
      </c>
      <c r="O241" s="125">
        <f t="shared" si="11"/>
        <v>0</v>
      </c>
      <c r="P241" s="125">
        <f t="shared" si="12"/>
        <v>0</v>
      </c>
      <c r="Q241" s="139"/>
      <c r="R241" s="139"/>
      <c r="S241" s="135"/>
      <c r="T241" s="135"/>
      <c r="U241" s="135"/>
      <c r="V241" s="135"/>
      <c r="W241" s="135"/>
      <c r="X241" s="135"/>
      <c r="Y241" s="135"/>
      <c r="Z241" s="135"/>
    </row>
    <row r="242" spans="1:26" ht="23.25" customHeight="1">
      <c r="A242" s="122">
        <v>213</v>
      </c>
      <c r="B242" s="123" t="e">
        <f t="shared" ca="1" si="0"/>
        <v>#NUM!</v>
      </c>
      <c r="C242" s="123" t="e">
        <f t="shared" ca="1" si="1"/>
        <v>#NUM!</v>
      </c>
      <c r="D242" s="124" t="e">
        <f t="shared" ca="1" si="2"/>
        <v>#NUM!</v>
      </c>
      <c r="E242" s="124" t="e">
        <f t="shared" ca="1" si="3"/>
        <v>#NUM!</v>
      </c>
      <c r="F242" s="124" t="e">
        <f t="shared" ca="1" si="4"/>
        <v>#NUM!</v>
      </c>
      <c r="G242" s="124" t="e">
        <f t="shared" ca="1" si="5"/>
        <v>#NUM!</v>
      </c>
      <c r="H242" s="124" t="e">
        <f t="shared" ca="1" si="6"/>
        <v>#NUM!</v>
      </c>
      <c r="I242" s="192">
        <f t="shared" si="7"/>
        <v>17.75</v>
      </c>
      <c r="J242" s="125">
        <f t="shared" si="13"/>
        <v>0</v>
      </c>
      <c r="K242" s="125">
        <f t="shared" si="8"/>
        <v>0</v>
      </c>
      <c r="L242" s="125">
        <f t="shared" si="9"/>
        <v>0</v>
      </c>
      <c r="M242" s="125" t="e">
        <f t="shared" ca="1" si="10"/>
        <v>#NUM!</v>
      </c>
      <c r="N242" s="125">
        <f t="shared" si="14"/>
        <v>0</v>
      </c>
      <c r="O242" s="125">
        <f t="shared" si="11"/>
        <v>0</v>
      </c>
      <c r="P242" s="125">
        <f t="shared" si="12"/>
        <v>0</v>
      </c>
      <c r="Q242" s="139"/>
      <c r="R242" s="139"/>
      <c r="S242" s="135"/>
      <c r="T242" s="135"/>
      <c r="U242" s="135"/>
      <c r="V242" s="135"/>
      <c r="W242" s="135"/>
      <c r="X242" s="135"/>
      <c r="Y242" s="135"/>
      <c r="Z242" s="135"/>
    </row>
    <row r="243" spans="1:26" ht="23.25" customHeight="1">
      <c r="A243" s="122">
        <v>214</v>
      </c>
      <c r="B243" s="123" t="e">
        <f t="shared" ca="1" si="0"/>
        <v>#NUM!</v>
      </c>
      <c r="C243" s="123" t="e">
        <f t="shared" ca="1" si="1"/>
        <v>#NUM!</v>
      </c>
      <c r="D243" s="124" t="e">
        <f t="shared" ca="1" si="2"/>
        <v>#NUM!</v>
      </c>
      <c r="E243" s="124" t="e">
        <f t="shared" ca="1" si="3"/>
        <v>#NUM!</v>
      </c>
      <c r="F243" s="124" t="e">
        <f t="shared" ca="1" si="4"/>
        <v>#NUM!</v>
      </c>
      <c r="G243" s="124" t="e">
        <f t="shared" ca="1" si="5"/>
        <v>#NUM!</v>
      </c>
      <c r="H243" s="124" t="e">
        <f t="shared" ca="1" si="6"/>
        <v>#NUM!</v>
      </c>
      <c r="I243" s="192">
        <f t="shared" si="7"/>
        <v>17.833333333333332</v>
      </c>
      <c r="J243" s="125">
        <f t="shared" si="13"/>
        <v>0</v>
      </c>
      <c r="K243" s="125">
        <f t="shared" si="8"/>
        <v>0</v>
      </c>
      <c r="L243" s="125">
        <f t="shared" si="9"/>
        <v>0</v>
      </c>
      <c r="M243" s="125" t="e">
        <f t="shared" ca="1" si="10"/>
        <v>#NUM!</v>
      </c>
      <c r="N243" s="125">
        <f t="shared" si="14"/>
        <v>0</v>
      </c>
      <c r="O243" s="125">
        <f t="shared" si="11"/>
        <v>0</v>
      </c>
      <c r="P243" s="125">
        <f t="shared" si="12"/>
        <v>0</v>
      </c>
      <c r="Q243" s="139"/>
      <c r="R243" s="139"/>
      <c r="S243" s="135"/>
      <c r="T243" s="135"/>
      <c r="U243" s="135"/>
      <c r="V243" s="135"/>
      <c r="W243" s="135"/>
      <c r="X243" s="135"/>
      <c r="Y243" s="135"/>
      <c r="Z243" s="135"/>
    </row>
    <row r="244" spans="1:26" ht="23.25" customHeight="1">
      <c r="A244" s="122">
        <v>215</v>
      </c>
      <c r="B244" s="123" t="e">
        <f t="shared" ca="1" si="0"/>
        <v>#NUM!</v>
      </c>
      <c r="C244" s="123" t="e">
        <f t="shared" ca="1" si="1"/>
        <v>#NUM!</v>
      </c>
      <c r="D244" s="124" t="e">
        <f t="shared" ca="1" si="2"/>
        <v>#NUM!</v>
      </c>
      <c r="E244" s="124" t="e">
        <f t="shared" ca="1" si="3"/>
        <v>#NUM!</v>
      </c>
      <c r="F244" s="124" t="e">
        <f t="shared" ca="1" si="4"/>
        <v>#NUM!</v>
      </c>
      <c r="G244" s="124" t="e">
        <f t="shared" ca="1" si="5"/>
        <v>#NUM!</v>
      </c>
      <c r="H244" s="124" t="e">
        <f t="shared" ca="1" si="6"/>
        <v>#NUM!</v>
      </c>
      <c r="I244" s="192">
        <f t="shared" si="7"/>
        <v>17.916666666666668</v>
      </c>
      <c r="J244" s="125">
        <f t="shared" si="13"/>
        <v>0</v>
      </c>
      <c r="K244" s="125">
        <f t="shared" si="8"/>
        <v>0</v>
      </c>
      <c r="L244" s="125">
        <f t="shared" si="9"/>
        <v>0</v>
      </c>
      <c r="M244" s="125" t="e">
        <f t="shared" ca="1" si="10"/>
        <v>#NUM!</v>
      </c>
      <c r="N244" s="125">
        <f t="shared" si="14"/>
        <v>0</v>
      </c>
      <c r="O244" s="125">
        <f t="shared" si="11"/>
        <v>0</v>
      </c>
      <c r="P244" s="125">
        <f t="shared" si="12"/>
        <v>0</v>
      </c>
      <c r="Q244" s="139"/>
      <c r="R244" s="139"/>
      <c r="S244" s="135"/>
      <c r="T244" s="135"/>
      <c r="U244" s="135"/>
      <c r="V244" s="135"/>
      <c r="W244" s="135"/>
      <c r="X244" s="135"/>
      <c r="Y244" s="135"/>
      <c r="Z244" s="135"/>
    </row>
    <row r="245" spans="1:26" ht="23.25" customHeight="1">
      <c r="A245" s="122">
        <v>216</v>
      </c>
      <c r="B245" s="123" t="e">
        <f t="shared" ca="1" si="0"/>
        <v>#NUM!</v>
      </c>
      <c r="C245" s="123" t="e">
        <f t="shared" ca="1" si="1"/>
        <v>#NUM!</v>
      </c>
      <c r="D245" s="124" t="e">
        <f t="shared" ca="1" si="2"/>
        <v>#NUM!</v>
      </c>
      <c r="E245" s="124" t="e">
        <f t="shared" ca="1" si="3"/>
        <v>#NUM!</v>
      </c>
      <c r="F245" s="124" t="e">
        <f t="shared" ca="1" si="4"/>
        <v>#NUM!</v>
      </c>
      <c r="G245" s="124" t="e">
        <f t="shared" ca="1" si="5"/>
        <v>#NUM!</v>
      </c>
      <c r="H245" s="124" t="e">
        <f t="shared" ca="1" si="6"/>
        <v>#NUM!</v>
      </c>
      <c r="I245" s="192">
        <f t="shared" si="7"/>
        <v>18</v>
      </c>
      <c r="J245" s="125">
        <f t="shared" si="13"/>
        <v>0</v>
      </c>
      <c r="K245" s="125">
        <f t="shared" si="8"/>
        <v>0</v>
      </c>
      <c r="L245" s="125">
        <f t="shared" si="9"/>
        <v>0</v>
      </c>
      <c r="M245" s="125" t="e">
        <f t="shared" ca="1" si="10"/>
        <v>#NUM!</v>
      </c>
      <c r="N245" s="125">
        <f t="shared" si="14"/>
        <v>0</v>
      </c>
      <c r="O245" s="125">
        <f t="shared" si="11"/>
        <v>0</v>
      </c>
      <c r="P245" s="125">
        <f t="shared" si="12"/>
        <v>0</v>
      </c>
      <c r="Q245" s="139"/>
      <c r="R245" s="139"/>
      <c r="S245" s="135"/>
      <c r="T245" s="135"/>
      <c r="U245" s="135"/>
      <c r="V245" s="135"/>
      <c r="W245" s="135"/>
      <c r="X245" s="135"/>
      <c r="Y245" s="135"/>
      <c r="Z245" s="135"/>
    </row>
    <row r="246" spans="1:26" ht="23.25" customHeight="1">
      <c r="A246" s="122">
        <v>217</v>
      </c>
      <c r="B246" s="123" t="e">
        <f t="shared" ca="1" si="0"/>
        <v>#NUM!</v>
      </c>
      <c r="C246" s="123" t="e">
        <f t="shared" ca="1" si="1"/>
        <v>#NUM!</v>
      </c>
      <c r="D246" s="124" t="e">
        <f t="shared" ca="1" si="2"/>
        <v>#NUM!</v>
      </c>
      <c r="E246" s="124" t="e">
        <f t="shared" ca="1" si="3"/>
        <v>#NUM!</v>
      </c>
      <c r="F246" s="124" t="e">
        <f t="shared" ca="1" si="4"/>
        <v>#NUM!</v>
      </c>
      <c r="G246" s="124" t="e">
        <f t="shared" ca="1" si="5"/>
        <v>#NUM!</v>
      </c>
      <c r="H246" s="124" t="e">
        <f t="shared" ca="1" si="6"/>
        <v>#NUM!</v>
      </c>
      <c r="I246" s="192">
        <f t="shared" si="7"/>
        <v>18.083333333333332</v>
      </c>
      <c r="J246" s="125">
        <f t="shared" si="13"/>
        <v>0</v>
      </c>
      <c r="K246" s="125">
        <f t="shared" si="8"/>
        <v>0</v>
      </c>
      <c r="L246" s="125">
        <f t="shared" si="9"/>
        <v>0</v>
      </c>
      <c r="M246" s="125" t="e">
        <f t="shared" ca="1" si="10"/>
        <v>#NUM!</v>
      </c>
      <c r="N246" s="125">
        <f t="shared" si="14"/>
        <v>0</v>
      </c>
      <c r="O246" s="125">
        <f t="shared" si="11"/>
        <v>0</v>
      </c>
      <c r="P246" s="125">
        <f t="shared" si="12"/>
        <v>0</v>
      </c>
      <c r="Q246" s="139"/>
      <c r="R246" s="139"/>
      <c r="S246" s="135"/>
      <c r="T246" s="135"/>
      <c r="U246" s="135"/>
      <c r="V246" s="135"/>
      <c r="W246" s="135"/>
      <c r="X246" s="135"/>
      <c r="Y246" s="135"/>
      <c r="Z246" s="135"/>
    </row>
    <row r="247" spans="1:26" ht="23.25" customHeight="1">
      <c r="A247" s="122">
        <v>218</v>
      </c>
      <c r="B247" s="123" t="e">
        <f t="shared" ca="1" si="0"/>
        <v>#NUM!</v>
      </c>
      <c r="C247" s="123" t="e">
        <f t="shared" ca="1" si="1"/>
        <v>#NUM!</v>
      </c>
      <c r="D247" s="124" t="e">
        <f t="shared" ca="1" si="2"/>
        <v>#NUM!</v>
      </c>
      <c r="E247" s="124" t="e">
        <f t="shared" ca="1" si="3"/>
        <v>#NUM!</v>
      </c>
      <c r="F247" s="124" t="e">
        <f t="shared" ca="1" si="4"/>
        <v>#NUM!</v>
      </c>
      <c r="G247" s="124" t="e">
        <f t="shared" ca="1" si="5"/>
        <v>#NUM!</v>
      </c>
      <c r="H247" s="124" t="e">
        <f t="shared" ca="1" si="6"/>
        <v>#NUM!</v>
      </c>
      <c r="I247" s="192">
        <f t="shared" si="7"/>
        <v>18.166666666666668</v>
      </c>
      <c r="J247" s="125">
        <f t="shared" si="13"/>
        <v>0</v>
      </c>
      <c r="K247" s="125">
        <f t="shared" si="8"/>
        <v>0</v>
      </c>
      <c r="L247" s="125">
        <f t="shared" si="9"/>
        <v>0</v>
      </c>
      <c r="M247" s="125" t="e">
        <f t="shared" ca="1" si="10"/>
        <v>#NUM!</v>
      </c>
      <c r="N247" s="125">
        <f t="shared" si="14"/>
        <v>0</v>
      </c>
      <c r="O247" s="125">
        <f t="shared" si="11"/>
        <v>0</v>
      </c>
      <c r="P247" s="125">
        <f t="shared" si="12"/>
        <v>0</v>
      </c>
      <c r="Q247" s="139"/>
      <c r="R247" s="139"/>
      <c r="S247" s="135"/>
      <c r="T247" s="135"/>
      <c r="U247" s="135"/>
      <c r="V247" s="135"/>
      <c r="W247" s="135"/>
      <c r="X247" s="135"/>
      <c r="Y247" s="135"/>
      <c r="Z247" s="135"/>
    </row>
    <row r="248" spans="1:26" ht="23.25" customHeight="1">
      <c r="A248" s="122">
        <v>219</v>
      </c>
      <c r="B248" s="123" t="e">
        <f t="shared" ca="1" si="0"/>
        <v>#NUM!</v>
      </c>
      <c r="C248" s="123" t="e">
        <f t="shared" ca="1" si="1"/>
        <v>#NUM!</v>
      </c>
      <c r="D248" s="124" t="e">
        <f t="shared" ca="1" si="2"/>
        <v>#NUM!</v>
      </c>
      <c r="E248" s="124" t="e">
        <f t="shared" ca="1" si="3"/>
        <v>#NUM!</v>
      </c>
      <c r="F248" s="124" t="e">
        <f t="shared" ca="1" si="4"/>
        <v>#NUM!</v>
      </c>
      <c r="G248" s="124" t="e">
        <f t="shared" ca="1" si="5"/>
        <v>#NUM!</v>
      </c>
      <c r="H248" s="124" t="e">
        <f t="shared" ca="1" si="6"/>
        <v>#NUM!</v>
      </c>
      <c r="I248" s="192">
        <f t="shared" si="7"/>
        <v>18.25</v>
      </c>
      <c r="J248" s="125">
        <f t="shared" si="13"/>
        <v>0</v>
      </c>
      <c r="K248" s="125">
        <f t="shared" si="8"/>
        <v>0</v>
      </c>
      <c r="L248" s="125">
        <f t="shared" si="9"/>
        <v>0</v>
      </c>
      <c r="M248" s="125" t="e">
        <f t="shared" ca="1" si="10"/>
        <v>#NUM!</v>
      </c>
      <c r="N248" s="125">
        <f t="shared" si="14"/>
        <v>0</v>
      </c>
      <c r="O248" s="125">
        <f t="shared" si="11"/>
        <v>0</v>
      </c>
      <c r="P248" s="125">
        <f t="shared" si="12"/>
        <v>0</v>
      </c>
      <c r="Q248" s="139"/>
      <c r="R248" s="139"/>
      <c r="S248" s="135"/>
      <c r="T248" s="135"/>
      <c r="U248" s="135"/>
      <c r="V248" s="135"/>
      <c r="W248" s="135"/>
      <c r="X248" s="135"/>
      <c r="Y248" s="135"/>
      <c r="Z248" s="135"/>
    </row>
    <row r="249" spans="1:26" ht="23.25" customHeight="1">
      <c r="A249" s="122">
        <v>220</v>
      </c>
      <c r="B249" s="123" t="e">
        <f t="shared" ca="1" si="0"/>
        <v>#NUM!</v>
      </c>
      <c r="C249" s="123" t="e">
        <f t="shared" ca="1" si="1"/>
        <v>#NUM!</v>
      </c>
      <c r="D249" s="124" t="e">
        <f t="shared" ca="1" si="2"/>
        <v>#NUM!</v>
      </c>
      <c r="E249" s="124" t="e">
        <f t="shared" ca="1" si="3"/>
        <v>#NUM!</v>
      </c>
      <c r="F249" s="124" t="e">
        <f t="shared" ca="1" si="4"/>
        <v>#NUM!</v>
      </c>
      <c r="G249" s="124" t="e">
        <f t="shared" ca="1" si="5"/>
        <v>#NUM!</v>
      </c>
      <c r="H249" s="124" t="e">
        <f t="shared" ca="1" si="6"/>
        <v>#NUM!</v>
      </c>
      <c r="I249" s="192">
        <f t="shared" si="7"/>
        <v>18.333333333333332</v>
      </c>
      <c r="J249" s="125">
        <f t="shared" si="13"/>
        <v>0</v>
      </c>
      <c r="K249" s="125">
        <f t="shared" si="8"/>
        <v>0</v>
      </c>
      <c r="L249" s="125">
        <f t="shared" si="9"/>
        <v>0</v>
      </c>
      <c r="M249" s="125" t="e">
        <f t="shared" ca="1" si="10"/>
        <v>#NUM!</v>
      </c>
      <c r="N249" s="125">
        <f t="shared" si="14"/>
        <v>0</v>
      </c>
      <c r="O249" s="125">
        <f t="shared" si="11"/>
        <v>0</v>
      </c>
      <c r="P249" s="125">
        <f t="shared" si="12"/>
        <v>0</v>
      </c>
      <c r="Q249" s="139"/>
      <c r="R249" s="139"/>
      <c r="S249" s="135"/>
      <c r="T249" s="135"/>
      <c r="U249" s="135"/>
      <c r="V249" s="135"/>
      <c r="W249" s="135"/>
      <c r="X249" s="135"/>
      <c r="Y249" s="135"/>
      <c r="Z249" s="135"/>
    </row>
    <row r="250" spans="1:26" ht="23.25" customHeight="1">
      <c r="A250" s="122">
        <v>221</v>
      </c>
      <c r="B250" s="123" t="e">
        <f t="shared" ca="1" si="0"/>
        <v>#NUM!</v>
      </c>
      <c r="C250" s="123" t="e">
        <f t="shared" ca="1" si="1"/>
        <v>#NUM!</v>
      </c>
      <c r="D250" s="124" t="e">
        <f t="shared" ca="1" si="2"/>
        <v>#NUM!</v>
      </c>
      <c r="E250" s="124" t="e">
        <f t="shared" ca="1" si="3"/>
        <v>#NUM!</v>
      </c>
      <c r="F250" s="124" t="e">
        <f t="shared" ca="1" si="4"/>
        <v>#NUM!</v>
      </c>
      <c r="G250" s="124" t="e">
        <f t="shared" ca="1" si="5"/>
        <v>#NUM!</v>
      </c>
      <c r="H250" s="124" t="e">
        <f t="shared" ca="1" si="6"/>
        <v>#NUM!</v>
      </c>
      <c r="I250" s="192">
        <f t="shared" si="7"/>
        <v>18.416666666666668</v>
      </c>
      <c r="J250" s="125">
        <f t="shared" si="13"/>
        <v>0</v>
      </c>
      <c r="K250" s="125">
        <f t="shared" si="8"/>
        <v>0</v>
      </c>
      <c r="L250" s="125">
        <f t="shared" si="9"/>
        <v>0</v>
      </c>
      <c r="M250" s="125" t="e">
        <f t="shared" ca="1" si="10"/>
        <v>#NUM!</v>
      </c>
      <c r="N250" s="125">
        <f t="shared" si="14"/>
        <v>0</v>
      </c>
      <c r="O250" s="125">
        <f t="shared" si="11"/>
        <v>0</v>
      </c>
      <c r="P250" s="125">
        <f t="shared" si="12"/>
        <v>0</v>
      </c>
      <c r="Q250" s="139"/>
      <c r="R250" s="139"/>
      <c r="S250" s="135"/>
      <c r="T250" s="135"/>
      <c r="U250" s="135"/>
      <c r="V250" s="135"/>
      <c r="W250" s="135"/>
      <c r="X250" s="135"/>
      <c r="Y250" s="135"/>
      <c r="Z250" s="135"/>
    </row>
    <row r="251" spans="1:26" ht="23.25" customHeight="1">
      <c r="A251" s="122">
        <v>222</v>
      </c>
      <c r="B251" s="123" t="e">
        <f t="shared" ca="1" si="0"/>
        <v>#NUM!</v>
      </c>
      <c r="C251" s="123" t="e">
        <f t="shared" ca="1" si="1"/>
        <v>#NUM!</v>
      </c>
      <c r="D251" s="124" t="e">
        <f t="shared" ca="1" si="2"/>
        <v>#NUM!</v>
      </c>
      <c r="E251" s="124" t="e">
        <f t="shared" ca="1" si="3"/>
        <v>#NUM!</v>
      </c>
      <c r="F251" s="124" t="e">
        <f t="shared" ca="1" si="4"/>
        <v>#NUM!</v>
      </c>
      <c r="G251" s="124" t="e">
        <f t="shared" ca="1" si="5"/>
        <v>#NUM!</v>
      </c>
      <c r="H251" s="124" t="e">
        <f t="shared" ca="1" si="6"/>
        <v>#NUM!</v>
      </c>
      <c r="I251" s="192">
        <f t="shared" si="7"/>
        <v>18.5</v>
      </c>
      <c r="J251" s="125">
        <f t="shared" si="13"/>
        <v>0</v>
      </c>
      <c r="K251" s="125">
        <f t="shared" si="8"/>
        <v>0</v>
      </c>
      <c r="L251" s="125">
        <f t="shared" si="9"/>
        <v>0</v>
      </c>
      <c r="M251" s="125" t="e">
        <f t="shared" ca="1" si="10"/>
        <v>#NUM!</v>
      </c>
      <c r="N251" s="125">
        <f t="shared" si="14"/>
        <v>0</v>
      </c>
      <c r="O251" s="125">
        <f t="shared" si="11"/>
        <v>0</v>
      </c>
      <c r="P251" s="125">
        <f t="shared" si="12"/>
        <v>0</v>
      </c>
      <c r="Q251" s="139"/>
      <c r="R251" s="139"/>
      <c r="S251" s="135"/>
      <c r="T251" s="135"/>
      <c r="U251" s="135"/>
      <c r="V251" s="135"/>
      <c r="W251" s="135"/>
      <c r="X251" s="135"/>
      <c r="Y251" s="135"/>
      <c r="Z251" s="135"/>
    </row>
    <row r="252" spans="1:26" ht="23.25" customHeight="1">
      <c r="A252" s="122">
        <v>223</v>
      </c>
      <c r="B252" s="123" t="e">
        <f t="shared" ca="1" si="0"/>
        <v>#NUM!</v>
      </c>
      <c r="C252" s="123" t="e">
        <f t="shared" ca="1" si="1"/>
        <v>#NUM!</v>
      </c>
      <c r="D252" s="124" t="e">
        <f t="shared" ca="1" si="2"/>
        <v>#NUM!</v>
      </c>
      <c r="E252" s="124" t="e">
        <f t="shared" ca="1" si="3"/>
        <v>#NUM!</v>
      </c>
      <c r="F252" s="124" t="e">
        <f t="shared" ca="1" si="4"/>
        <v>#NUM!</v>
      </c>
      <c r="G252" s="124" t="e">
        <f t="shared" ca="1" si="5"/>
        <v>#NUM!</v>
      </c>
      <c r="H252" s="124" t="e">
        <f t="shared" ca="1" si="6"/>
        <v>#NUM!</v>
      </c>
      <c r="I252" s="192">
        <f t="shared" si="7"/>
        <v>18.583333333333332</v>
      </c>
      <c r="J252" s="125">
        <f t="shared" si="13"/>
        <v>0</v>
      </c>
      <c r="K252" s="125">
        <f t="shared" si="8"/>
        <v>0</v>
      </c>
      <c r="L252" s="125">
        <f t="shared" si="9"/>
        <v>0</v>
      </c>
      <c r="M252" s="125" t="e">
        <f t="shared" ca="1" si="10"/>
        <v>#NUM!</v>
      </c>
      <c r="N252" s="125">
        <f t="shared" si="14"/>
        <v>0</v>
      </c>
      <c r="O252" s="125">
        <f t="shared" si="11"/>
        <v>0</v>
      </c>
      <c r="P252" s="125">
        <f t="shared" si="12"/>
        <v>0</v>
      </c>
      <c r="Q252" s="139"/>
      <c r="R252" s="139"/>
      <c r="S252" s="135"/>
      <c r="T252" s="135"/>
      <c r="U252" s="135"/>
      <c r="V252" s="135"/>
      <c r="W252" s="135"/>
      <c r="X252" s="135"/>
      <c r="Y252" s="135"/>
      <c r="Z252" s="135"/>
    </row>
    <row r="253" spans="1:26" ht="23.25" customHeight="1">
      <c r="A253" s="122">
        <v>224</v>
      </c>
      <c r="B253" s="123" t="e">
        <f t="shared" ca="1" si="0"/>
        <v>#NUM!</v>
      </c>
      <c r="C253" s="123" t="e">
        <f t="shared" ca="1" si="1"/>
        <v>#NUM!</v>
      </c>
      <c r="D253" s="124" t="e">
        <f t="shared" ca="1" si="2"/>
        <v>#NUM!</v>
      </c>
      <c r="E253" s="124" t="e">
        <f t="shared" ca="1" si="3"/>
        <v>#NUM!</v>
      </c>
      <c r="F253" s="124" t="e">
        <f t="shared" ca="1" si="4"/>
        <v>#NUM!</v>
      </c>
      <c r="G253" s="124" t="e">
        <f t="shared" ca="1" si="5"/>
        <v>#NUM!</v>
      </c>
      <c r="H253" s="124" t="e">
        <f t="shared" ca="1" si="6"/>
        <v>#NUM!</v>
      </c>
      <c r="I253" s="192">
        <f t="shared" si="7"/>
        <v>18.666666666666668</v>
      </c>
      <c r="J253" s="125">
        <f t="shared" si="13"/>
        <v>0</v>
      </c>
      <c r="K253" s="125">
        <f t="shared" si="8"/>
        <v>0</v>
      </c>
      <c r="L253" s="125">
        <f t="shared" si="9"/>
        <v>0</v>
      </c>
      <c r="M253" s="125" t="e">
        <f t="shared" ca="1" si="10"/>
        <v>#NUM!</v>
      </c>
      <c r="N253" s="125">
        <f t="shared" si="14"/>
        <v>0</v>
      </c>
      <c r="O253" s="125">
        <f t="shared" si="11"/>
        <v>0</v>
      </c>
      <c r="P253" s="125">
        <f t="shared" si="12"/>
        <v>0</v>
      </c>
      <c r="Q253" s="139"/>
      <c r="R253" s="139"/>
      <c r="S253" s="135"/>
      <c r="T253" s="135"/>
      <c r="U253" s="135"/>
      <c r="V253" s="135"/>
      <c r="W253" s="135"/>
      <c r="X253" s="135"/>
      <c r="Y253" s="135"/>
      <c r="Z253" s="135"/>
    </row>
    <row r="254" spans="1:26" ht="23.25" customHeight="1">
      <c r="A254" s="122">
        <v>225</v>
      </c>
      <c r="B254" s="123" t="e">
        <f t="shared" ca="1" si="0"/>
        <v>#NUM!</v>
      </c>
      <c r="C254" s="123" t="e">
        <f t="shared" ca="1" si="1"/>
        <v>#NUM!</v>
      </c>
      <c r="D254" s="124" t="e">
        <f t="shared" ca="1" si="2"/>
        <v>#NUM!</v>
      </c>
      <c r="E254" s="124" t="e">
        <f t="shared" ca="1" si="3"/>
        <v>#NUM!</v>
      </c>
      <c r="F254" s="124" t="e">
        <f t="shared" ca="1" si="4"/>
        <v>#NUM!</v>
      </c>
      <c r="G254" s="124" t="e">
        <f t="shared" ca="1" si="5"/>
        <v>#NUM!</v>
      </c>
      <c r="H254" s="124" t="e">
        <f t="shared" ca="1" si="6"/>
        <v>#NUM!</v>
      </c>
      <c r="I254" s="192">
        <f t="shared" si="7"/>
        <v>18.75</v>
      </c>
      <c r="J254" s="125">
        <f t="shared" si="13"/>
        <v>0</v>
      </c>
      <c r="K254" s="125">
        <f t="shared" si="8"/>
        <v>0</v>
      </c>
      <c r="L254" s="125">
        <f t="shared" si="9"/>
        <v>0</v>
      </c>
      <c r="M254" s="125" t="e">
        <f t="shared" ca="1" si="10"/>
        <v>#NUM!</v>
      </c>
      <c r="N254" s="125">
        <f t="shared" si="14"/>
        <v>0</v>
      </c>
      <c r="O254" s="125">
        <f t="shared" si="11"/>
        <v>0</v>
      </c>
      <c r="P254" s="125">
        <f t="shared" si="12"/>
        <v>0</v>
      </c>
      <c r="Q254" s="139"/>
      <c r="R254" s="139"/>
      <c r="S254" s="135"/>
      <c r="T254" s="135"/>
      <c r="U254" s="135"/>
      <c r="V254" s="135"/>
      <c r="W254" s="135"/>
      <c r="X254" s="135"/>
      <c r="Y254" s="135"/>
      <c r="Z254" s="135"/>
    </row>
    <row r="255" spans="1:26" ht="23.25" customHeight="1">
      <c r="A255" s="122">
        <v>226</v>
      </c>
      <c r="B255" s="123" t="e">
        <f t="shared" ca="1" si="0"/>
        <v>#NUM!</v>
      </c>
      <c r="C255" s="123" t="e">
        <f t="shared" ca="1" si="1"/>
        <v>#NUM!</v>
      </c>
      <c r="D255" s="124" t="e">
        <f t="shared" ca="1" si="2"/>
        <v>#NUM!</v>
      </c>
      <c r="E255" s="124" t="e">
        <f t="shared" ca="1" si="3"/>
        <v>#NUM!</v>
      </c>
      <c r="F255" s="124" t="e">
        <f t="shared" ca="1" si="4"/>
        <v>#NUM!</v>
      </c>
      <c r="G255" s="124" t="e">
        <f t="shared" ca="1" si="5"/>
        <v>#NUM!</v>
      </c>
      <c r="H255" s="124" t="e">
        <f t="shared" ca="1" si="6"/>
        <v>#NUM!</v>
      </c>
      <c r="I255" s="192">
        <f t="shared" si="7"/>
        <v>18.833333333333332</v>
      </c>
      <c r="J255" s="125">
        <f t="shared" si="13"/>
        <v>0</v>
      </c>
      <c r="K255" s="125">
        <f t="shared" si="8"/>
        <v>0</v>
      </c>
      <c r="L255" s="125">
        <f t="shared" si="9"/>
        <v>0</v>
      </c>
      <c r="M255" s="125" t="e">
        <f t="shared" ca="1" si="10"/>
        <v>#NUM!</v>
      </c>
      <c r="N255" s="125">
        <f t="shared" si="14"/>
        <v>0</v>
      </c>
      <c r="O255" s="125">
        <f t="shared" si="11"/>
        <v>0</v>
      </c>
      <c r="P255" s="125">
        <f t="shared" si="12"/>
        <v>0</v>
      </c>
      <c r="Q255" s="139"/>
      <c r="R255" s="139"/>
      <c r="S255" s="135"/>
      <c r="T255" s="135"/>
      <c r="U255" s="135"/>
      <c r="V255" s="135"/>
      <c r="W255" s="135"/>
      <c r="X255" s="135"/>
      <c r="Y255" s="135"/>
      <c r="Z255" s="135"/>
    </row>
    <row r="256" spans="1:26" ht="23.25" customHeight="1">
      <c r="A256" s="122">
        <v>227</v>
      </c>
      <c r="B256" s="123" t="e">
        <f t="shared" ca="1" si="0"/>
        <v>#NUM!</v>
      </c>
      <c r="C256" s="123" t="e">
        <f t="shared" ca="1" si="1"/>
        <v>#NUM!</v>
      </c>
      <c r="D256" s="124" t="e">
        <f t="shared" ca="1" si="2"/>
        <v>#NUM!</v>
      </c>
      <c r="E256" s="124" t="e">
        <f t="shared" ca="1" si="3"/>
        <v>#NUM!</v>
      </c>
      <c r="F256" s="124" t="e">
        <f t="shared" ca="1" si="4"/>
        <v>#NUM!</v>
      </c>
      <c r="G256" s="124" t="e">
        <f t="shared" ca="1" si="5"/>
        <v>#NUM!</v>
      </c>
      <c r="H256" s="124" t="e">
        <f t="shared" ca="1" si="6"/>
        <v>#NUM!</v>
      </c>
      <c r="I256" s="192">
        <f t="shared" si="7"/>
        <v>18.916666666666668</v>
      </c>
      <c r="J256" s="125">
        <f t="shared" si="13"/>
        <v>0</v>
      </c>
      <c r="K256" s="125">
        <f t="shared" si="8"/>
        <v>0</v>
      </c>
      <c r="L256" s="125">
        <f t="shared" si="9"/>
        <v>0</v>
      </c>
      <c r="M256" s="125" t="e">
        <f t="shared" ca="1" si="10"/>
        <v>#NUM!</v>
      </c>
      <c r="N256" s="125">
        <f t="shared" si="14"/>
        <v>0</v>
      </c>
      <c r="O256" s="125">
        <f t="shared" si="11"/>
        <v>0</v>
      </c>
      <c r="P256" s="125">
        <f t="shared" si="12"/>
        <v>0</v>
      </c>
      <c r="Q256" s="139"/>
      <c r="R256" s="139"/>
      <c r="S256" s="135"/>
      <c r="T256" s="135"/>
      <c r="U256" s="135"/>
      <c r="V256" s="135"/>
      <c r="W256" s="135"/>
      <c r="X256" s="135"/>
      <c r="Y256" s="135"/>
      <c r="Z256" s="135"/>
    </row>
    <row r="257" spans="1:26" ht="23.25" customHeight="1">
      <c r="A257" s="122">
        <v>228</v>
      </c>
      <c r="B257" s="123" t="e">
        <f t="shared" ca="1" si="0"/>
        <v>#NUM!</v>
      </c>
      <c r="C257" s="123" t="e">
        <f t="shared" ca="1" si="1"/>
        <v>#NUM!</v>
      </c>
      <c r="D257" s="124" t="e">
        <f t="shared" ca="1" si="2"/>
        <v>#NUM!</v>
      </c>
      <c r="E257" s="124" t="e">
        <f t="shared" ca="1" si="3"/>
        <v>#NUM!</v>
      </c>
      <c r="F257" s="124" t="e">
        <f t="shared" ca="1" si="4"/>
        <v>#NUM!</v>
      </c>
      <c r="G257" s="124" t="e">
        <f t="shared" ca="1" si="5"/>
        <v>#NUM!</v>
      </c>
      <c r="H257" s="124" t="e">
        <f t="shared" ca="1" si="6"/>
        <v>#NUM!</v>
      </c>
      <c r="I257" s="192">
        <f t="shared" si="7"/>
        <v>19</v>
      </c>
      <c r="J257" s="125">
        <f t="shared" si="13"/>
        <v>0</v>
      </c>
      <c r="K257" s="125">
        <f t="shared" si="8"/>
        <v>0</v>
      </c>
      <c r="L257" s="125">
        <f t="shared" si="9"/>
        <v>0</v>
      </c>
      <c r="M257" s="125" t="e">
        <f t="shared" ca="1" si="10"/>
        <v>#NUM!</v>
      </c>
      <c r="N257" s="125">
        <f t="shared" si="14"/>
        <v>0</v>
      </c>
      <c r="O257" s="125">
        <f t="shared" si="11"/>
        <v>0</v>
      </c>
      <c r="P257" s="125">
        <f t="shared" si="12"/>
        <v>0</v>
      </c>
      <c r="Q257" s="139"/>
      <c r="R257" s="139"/>
      <c r="S257" s="135"/>
      <c r="T257" s="135"/>
      <c r="U257" s="135"/>
      <c r="V257" s="135"/>
      <c r="W257" s="135"/>
      <c r="X257" s="135"/>
      <c r="Y257" s="135"/>
      <c r="Z257" s="135"/>
    </row>
    <row r="258" spans="1:26" ht="23.25" customHeight="1">
      <c r="A258" s="122">
        <v>229</v>
      </c>
      <c r="B258" s="123" t="e">
        <f t="shared" ca="1" si="0"/>
        <v>#NUM!</v>
      </c>
      <c r="C258" s="123" t="e">
        <f t="shared" ca="1" si="1"/>
        <v>#NUM!</v>
      </c>
      <c r="D258" s="124" t="e">
        <f t="shared" ca="1" si="2"/>
        <v>#NUM!</v>
      </c>
      <c r="E258" s="124" t="e">
        <f t="shared" ca="1" si="3"/>
        <v>#NUM!</v>
      </c>
      <c r="F258" s="124" t="e">
        <f t="shared" ca="1" si="4"/>
        <v>#NUM!</v>
      </c>
      <c r="G258" s="124" t="e">
        <f t="shared" ca="1" si="5"/>
        <v>#NUM!</v>
      </c>
      <c r="H258" s="124" t="e">
        <f t="shared" ca="1" si="6"/>
        <v>#NUM!</v>
      </c>
      <c r="I258" s="192">
        <f t="shared" si="7"/>
        <v>19.083333333333332</v>
      </c>
      <c r="J258" s="125">
        <f t="shared" si="13"/>
        <v>0</v>
      </c>
      <c r="K258" s="125">
        <f t="shared" si="8"/>
        <v>0</v>
      </c>
      <c r="L258" s="125">
        <f t="shared" si="9"/>
        <v>0</v>
      </c>
      <c r="M258" s="125" t="e">
        <f t="shared" ca="1" si="10"/>
        <v>#NUM!</v>
      </c>
      <c r="N258" s="125">
        <f t="shared" si="14"/>
        <v>0</v>
      </c>
      <c r="O258" s="125">
        <f t="shared" si="11"/>
        <v>0</v>
      </c>
      <c r="P258" s="125">
        <f t="shared" si="12"/>
        <v>0</v>
      </c>
      <c r="Q258" s="139"/>
      <c r="R258" s="139"/>
      <c r="S258" s="135"/>
      <c r="T258" s="135"/>
      <c r="U258" s="135"/>
      <c r="V258" s="135"/>
      <c r="W258" s="135"/>
      <c r="X258" s="135"/>
      <c r="Y258" s="135"/>
      <c r="Z258" s="135"/>
    </row>
    <row r="259" spans="1:26" ht="23.25" customHeight="1">
      <c r="A259" s="122">
        <v>230</v>
      </c>
      <c r="B259" s="123" t="e">
        <f t="shared" ca="1" si="0"/>
        <v>#NUM!</v>
      </c>
      <c r="C259" s="123" t="e">
        <f t="shared" ca="1" si="1"/>
        <v>#NUM!</v>
      </c>
      <c r="D259" s="124" t="e">
        <f t="shared" ca="1" si="2"/>
        <v>#NUM!</v>
      </c>
      <c r="E259" s="124" t="e">
        <f t="shared" ca="1" si="3"/>
        <v>#NUM!</v>
      </c>
      <c r="F259" s="124" t="e">
        <f t="shared" ca="1" si="4"/>
        <v>#NUM!</v>
      </c>
      <c r="G259" s="124" t="e">
        <f t="shared" ca="1" si="5"/>
        <v>#NUM!</v>
      </c>
      <c r="H259" s="124" t="e">
        <f t="shared" ca="1" si="6"/>
        <v>#NUM!</v>
      </c>
      <c r="I259" s="192">
        <f t="shared" si="7"/>
        <v>19.166666666666668</v>
      </c>
      <c r="J259" s="125">
        <f t="shared" si="13"/>
        <v>0</v>
      </c>
      <c r="K259" s="125">
        <f t="shared" si="8"/>
        <v>0</v>
      </c>
      <c r="L259" s="125">
        <f t="shared" si="9"/>
        <v>0</v>
      </c>
      <c r="M259" s="125" t="e">
        <f t="shared" ca="1" si="10"/>
        <v>#NUM!</v>
      </c>
      <c r="N259" s="125">
        <f t="shared" si="14"/>
        <v>0</v>
      </c>
      <c r="O259" s="125">
        <f t="shared" si="11"/>
        <v>0</v>
      </c>
      <c r="P259" s="125">
        <f t="shared" si="12"/>
        <v>0</v>
      </c>
      <c r="Q259" s="139"/>
      <c r="R259" s="139"/>
      <c r="S259" s="135"/>
      <c r="T259" s="135"/>
      <c r="U259" s="135"/>
      <c r="V259" s="135"/>
      <c r="W259" s="135"/>
      <c r="X259" s="135"/>
      <c r="Y259" s="135"/>
      <c r="Z259" s="135"/>
    </row>
    <row r="260" spans="1:26" ht="23.25" customHeight="1">
      <c r="A260" s="122">
        <v>231</v>
      </c>
      <c r="B260" s="123" t="e">
        <f t="shared" ca="1" si="0"/>
        <v>#NUM!</v>
      </c>
      <c r="C260" s="123" t="e">
        <f t="shared" ca="1" si="1"/>
        <v>#NUM!</v>
      </c>
      <c r="D260" s="124" t="e">
        <f t="shared" ca="1" si="2"/>
        <v>#NUM!</v>
      </c>
      <c r="E260" s="124" t="e">
        <f t="shared" ca="1" si="3"/>
        <v>#NUM!</v>
      </c>
      <c r="F260" s="124" t="e">
        <f t="shared" ca="1" si="4"/>
        <v>#NUM!</v>
      </c>
      <c r="G260" s="124" t="e">
        <f t="shared" ca="1" si="5"/>
        <v>#NUM!</v>
      </c>
      <c r="H260" s="124" t="e">
        <f t="shared" ca="1" si="6"/>
        <v>#NUM!</v>
      </c>
      <c r="I260" s="192">
        <f t="shared" si="7"/>
        <v>19.25</v>
      </c>
      <c r="J260" s="125">
        <f t="shared" si="13"/>
        <v>0</v>
      </c>
      <c r="K260" s="125">
        <f t="shared" si="8"/>
        <v>0</v>
      </c>
      <c r="L260" s="125">
        <f t="shared" si="9"/>
        <v>0</v>
      </c>
      <c r="M260" s="125" t="e">
        <f t="shared" ca="1" si="10"/>
        <v>#NUM!</v>
      </c>
      <c r="N260" s="125">
        <f t="shared" si="14"/>
        <v>0</v>
      </c>
      <c r="O260" s="125">
        <f t="shared" si="11"/>
        <v>0</v>
      </c>
      <c r="P260" s="125">
        <f t="shared" si="12"/>
        <v>0</v>
      </c>
      <c r="Q260" s="139"/>
      <c r="R260" s="139"/>
      <c r="S260" s="135"/>
      <c r="T260" s="135"/>
      <c r="U260" s="135"/>
      <c r="V260" s="135"/>
      <c r="W260" s="135"/>
      <c r="X260" s="135"/>
      <c r="Y260" s="135"/>
      <c r="Z260" s="135"/>
    </row>
    <row r="261" spans="1:26" ht="23.25" customHeight="1">
      <c r="A261" s="122">
        <v>232</v>
      </c>
      <c r="B261" s="123" t="e">
        <f t="shared" ca="1" si="0"/>
        <v>#NUM!</v>
      </c>
      <c r="C261" s="123" t="e">
        <f t="shared" ca="1" si="1"/>
        <v>#NUM!</v>
      </c>
      <c r="D261" s="124" t="e">
        <f t="shared" ca="1" si="2"/>
        <v>#NUM!</v>
      </c>
      <c r="E261" s="124" t="e">
        <f t="shared" ca="1" si="3"/>
        <v>#NUM!</v>
      </c>
      <c r="F261" s="124" t="e">
        <f t="shared" ca="1" si="4"/>
        <v>#NUM!</v>
      </c>
      <c r="G261" s="124" t="e">
        <f t="shared" ca="1" si="5"/>
        <v>#NUM!</v>
      </c>
      <c r="H261" s="124" t="e">
        <f t="shared" ca="1" si="6"/>
        <v>#NUM!</v>
      </c>
      <c r="I261" s="192">
        <f t="shared" si="7"/>
        <v>19.333333333333332</v>
      </c>
      <c r="J261" s="125">
        <f t="shared" si="13"/>
        <v>0</v>
      </c>
      <c r="K261" s="125">
        <f t="shared" si="8"/>
        <v>0</v>
      </c>
      <c r="L261" s="125">
        <f t="shared" si="9"/>
        <v>0</v>
      </c>
      <c r="M261" s="125" t="e">
        <f t="shared" ca="1" si="10"/>
        <v>#NUM!</v>
      </c>
      <c r="N261" s="125">
        <f t="shared" si="14"/>
        <v>0</v>
      </c>
      <c r="O261" s="125">
        <f t="shared" si="11"/>
        <v>0</v>
      </c>
      <c r="P261" s="125">
        <f t="shared" si="12"/>
        <v>0</v>
      </c>
      <c r="Q261" s="139"/>
      <c r="R261" s="139"/>
      <c r="S261" s="135"/>
      <c r="T261" s="135"/>
      <c r="U261" s="135"/>
      <c r="V261" s="135"/>
      <c r="W261" s="135"/>
      <c r="X261" s="135"/>
      <c r="Y261" s="135"/>
      <c r="Z261" s="135"/>
    </row>
    <row r="262" spans="1:26" ht="23.25" customHeight="1">
      <c r="A262" s="122">
        <v>233</v>
      </c>
      <c r="B262" s="123" t="e">
        <f t="shared" ca="1" si="0"/>
        <v>#NUM!</v>
      </c>
      <c r="C262" s="123" t="e">
        <f t="shared" ca="1" si="1"/>
        <v>#NUM!</v>
      </c>
      <c r="D262" s="124" t="e">
        <f t="shared" ca="1" si="2"/>
        <v>#NUM!</v>
      </c>
      <c r="E262" s="124" t="e">
        <f t="shared" ca="1" si="3"/>
        <v>#NUM!</v>
      </c>
      <c r="F262" s="124" t="e">
        <f t="shared" ca="1" si="4"/>
        <v>#NUM!</v>
      </c>
      <c r="G262" s="124" t="e">
        <f t="shared" ca="1" si="5"/>
        <v>#NUM!</v>
      </c>
      <c r="H262" s="124" t="e">
        <f t="shared" ca="1" si="6"/>
        <v>#NUM!</v>
      </c>
      <c r="I262" s="192">
        <f t="shared" si="7"/>
        <v>19.416666666666668</v>
      </c>
      <c r="J262" s="125">
        <f t="shared" si="13"/>
        <v>0</v>
      </c>
      <c r="K262" s="125">
        <f t="shared" si="8"/>
        <v>0</v>
      </c>
      <c r="L262" s="125">
        <f t="shared" si="9"/>
        <v>0</v>
      </c>
      <c r="M262" s="125" t="e">
        <f t="shared" ca="1" si="10"/>
        <v>#NUM!</v>
      </c>
      <c r="N262" s="125">
        <f t="shared" si="14"/>
        <v>0</v>
      </c>
      <c r="O262" s="125">
        <f t="shared" si="11"/>
        <v>0</v>
      </c>
      <c r="P262" s="125">
        <f t="shared" si="12"/>
        <v>0</v>
      </c>
      <c r="Q262" s="139"/>
      <c r="R262" s="139"/>
      <c r="S262" s="135"/>
      <c r="T262" s="135"/>
      <c r="U262" s="135"/>
      <c r="V262" s="135"/>
      <c r="W262" s="135"/>
      <c r="X262" s="135"/>
      <c r="Y262" s="135"/>
      <c r="Z262" s="135"/>
    </row>
    <row r="263" spans="1:26" ht="23.25" customHeight="1">
      <c r="A263" s="122">
        <v>234</v>
      </c>
      <c r="B263" s="123" t="e">
        <f t="shared" ca="1" si="0"/>
        <v>#NUM!</v>
      </c>
      <c r="C263" s="123" t="e">
        <f t="shared" ca="1" si="1"/>
        <v>#NUM!</v>
      </c>
      <c r="D263" s="124" t="e">
        <f t="shared" ca="1" si="2"/>
        <v>#NUM!</v>
      </c>
      <c r="E263" s="124" t="e">
        <f t="shared" ca="1" si="3"/>
        <v>#NUM!</v>
      </c>
      <c r="F263" s="124" t="e">
        <f t="shared" ca="1" si="4"/>
        <v>#NUM!</v>
      </c>
      <c r="G263" s="124" t="e">
        <f t="shared" ca="1" si="5"/>
        <v>#NUM!</v>
      </c>
      <c r="H263" s="124" t="e">
        <f t="shared" ca="1" si="6"/>
        <v>#NUM!</v>
      </c>
      <c r="I263" s="192">
        <f t="shared" si="7"/>
        <v>19.5</v>
      </c>
      <c r="J263" s="125">
        <f t="shared" si="13"/>
        <v>0</v>
      </c>
      <c r="K263" s="125">
        <f t="shared" si="8"/>
        <v>0</v>
      </c>
      <c r="L263" s="125">
        <f t="shared" si="9"/>
        <v>0</v>
      </c>
      <c r="M263" s="125" t="e">
        <f t="shared" ca="1" si="10"/>
        <v>#NUM!</v>
      </c>
      <c r="N263" s="125">
        <f t="shared" si="14"/>
        <v>0</v>
      </c>
      <c r="O263" s="125">
        <f t="shared" si="11"/>
        <v>0</v>
      </c>
      <c r="P263" s="125">
        <f t="shared" si="12"/>
        <v>0</v>
      </c>
      <c r="Q263" s="139"/>
      <c r="R263" s="139"/>
      <c r="S263" s="135"/>
      <c r="T263" s="135"/>
      <c r="U263" s="135"/>
      <c r="V263" s="135"/>
      <c r="W263" s="135"/>
      <c r="X263" s="135"/>
      <c r="Y263" s="135"/>
      <c r="Z263" s="135"/>
    </row>
    <row r="264" spans="1:26" ht="23.25" customHeight="1">
      <c r="A264" s="122">
        <v>235</v>
      </c>
      <c r="B264" s="123" t="e">
        <f t="shared" ca="1" si="0"/>
        <v>#NUM!</v>
      </c>
      <c r="C264" s="123" t="e">
        <f t="shared" ca="1" si="1"/>
        <v>#NUM!</v>
      </c>
      <c r="D264" s="124" t="e">
        <f t="shared" ca="1" si="2"/>
        <v>#NUM!</v>
      </c>
      <c r="E264" s="124" t="e">
        <f t="shared" ca="1" si="3"/>
        <v>#NUM!</v>
      </c>
      <c r="F264" s="124" t="e">
        <f t="shared" ca="1" si="4"/>
        <v>#NUM!</v>
      </c>
      <c r="G264" s="124" t="e">
        <f t="shared" ca="1" si="5"/>
        <v>#NUM!</v>
      </c>
      <c r="H264" s="124" t="e">
        <f t="shared" ca="1" si="6"/>
        <v>#NUM!</v>
      </c>
      <c r="I264" s="192">
        <f t="shared" si="7"/>
        <v>19.583333333333332</v>
      </c>
      <c r="J264" s="125">
        <f t="shared" si="13"/>
        <v>0</v>
      </c>
      <c r="K264" s="125">
        <f t="shared" si="8"/>
        <v>0</v>
      </c>
      <c r="L264" s="125">
        <f t="shared" si="9"/>
        <v>0</v>
      </c>
      <c r="M264" s="125" t="e">
        <f t="shared" ca="1" si="10"/>
        <v>#NUM!</v>
      </c>
      <c r="N264" s="125">
        <f t="shared" si="14"/>
        <v>0</v>
      </c>
      <c r="O264" s="125">
        <f t="shared" si="11"/>
        <v>0</v>
      </c>
      <c r="P264" s="125">
        <f t="shared" si="12"/>
        <v>0</v>
      </c>
      <c r="Q264" s="139"/>
      <c r="R264" s="139"/>
      <c r="S264" s="135"/>
      <c r="T264" s="135"/>
      <c r="U264" s="135"/>
      <c r="V264" s="135"/>
      <c r="W264" s="135"/>
      <c r="X264" s="135"/>
      <c r="Y264" s="135"/>
      <c r="Z264" s="135"/>
    </row>
    <row r="265" spans="1:26" ht="23.25" customHeight="1">
      <c r="A265" s="122">
        <v>236</v>
      </c>
      <c r="B265" s="123" t="e">
        <f t="shared" ca="1" si="0"/>
        <v>#NUM!</v>
      </c>
      <c r="C265" s="123" t="e">
        <f t="shared" ca="1" si="1"/>
        <v>#NUM!</v>
      </c>
      <c r="D265" s="124" t="e">
        <f t="shared" ca="1" si="2"/>
        <v>#NUM!</v>
      </c>
      <c r="E265" s="124" t="e">
        <f t="shared" ca="1" si="3"/>
        <v>#NUM!</v>
      </c>
      <c r="F265" s="124" t="e">
        <f t="shared" ca="1" si="4"/>
        <v>#NUM!</v>
      </c>
      <c r="G265" s="124" t="e">
        <f t="shared" ca="1" si="5"/>
        <v>#NUM!</v>
      </c>
      <c r="H265" s="124" t="e">
        <f t="shared" ca="1" si="6"/>
        <v>#NUM!</v>
      </c>
      <c r="I265" s="192">
        <f t="shared" si="7"/>
        <v>19.666666666666668</v>
      </c>
      <c r="J265" s="125">
        <f t="shared" si="13"/>
        <v>0</v>
      </c>
      <c r="K265" s="125">
        <f t="shared" si="8"/>
        <v>0</v>
      </c>
      <c r="L265" s="125">
        <f t="shared" si="9"/>
        <v>0</v>
      </c>
      <c r="M265" s="125" t="e">
        <f t="shared" ca="1" si="10"/>
        <v>#NUM!</v>
      </c>
      <c r="N265" s="125">
        <f t="shared" si="14"/>
        <v>0</v>
      </c>
      <c r="O265" s="125">
        <f t="shared" si="11"/>
        <v>0</v>
      </c>
      <c r="P265" s="125">
        <f t="shared" si="12"/>
        <v>0</v>
      </c>
      <c r="Q265" s="139"/>
      <c r="R265" s="139"/>
      <c r="S265" s="135"/>
      <c r="T265" s="135"/>
      <c r="U265" s="135"/>
      <c r="V265" s="135"/>
      <c r="W265" s="135"/>
      <c r="X265" s="135"/>
      <c r="Y265" s="135"/>
      <c r="Z265" s="135"/>
    </row>
    <row r="266" spans="1:26" ht="23.25" customHeight="1">
      <c r="A266" s="122">
        <v>237</v>
      </c>
      <c r="B266" s="123" t="e">
        <f t="shared" ca="1" si="0"/>
        <v>#NUM!</v>
      </c>
      <c r="C266" s="123" t="e">
        <f t="shared" ca="1" si="1"/>
        <v>#NUM!</v>
      </c>
      <c r="D266" s="124" t="e">
        <f t="shared" ca="1" si="2"/>
        <v>#NUM!</v>
      </c>
      <c r="E266" s="124" t="e">
        <f t="shared" ca="1" si="3"/>
        <v>#NUM!</v>
      </c>
      <c r="F266" s="124" t="e">
        <f t="shared" ca="1" si="4"/>
        <v>#NUM!</v>
      </c>
      <c r="G266" s="124" t="e">
        <f t="shared" ca="1" si="5"/>
        <v>#NUM!</v>
      </c>
      <c r="H266" s="124" t="e">
        <f t="shared" ca="1" si="6"/>
        <v>#NUM!</v>
      </c>
      <c r="I266" s="192">
        <f t="shared" si="7"/>
        <v>19.75</v>
      </c>
      <c r="J266" s="125">
        <f t="shared" si="13"/>
        <v>0</v>
      </c>
      <c r="K266" s="125">
        <f t="shared" si="8"/>
        <v>0</v>
      </c>
      <c r="L266" s="125">
        <f t="shared" si="9"/>
        <v>0</v>
      </c>
      <c r="M266" s="125" t="e">
        <f t="shared" ca="1" si="10"/>
        <v>#NUM!</v>
      </c>
      <c r="N266" s="125">
        <f t="shared" si="14"/>
        <v>0</v>
      </c>
      <c r="O266" s="125">
        <f t="shared" si="11"/>
        <v>0</v>
      </c>
      <c r="P266" s="125">
        <f t="shared" si="12"/>
        <v>0</v>
      </c>
      <c r="Q266" s="139"/>
      <c r="R266" s="139"/>
      <c r="S266" s="135"/>
      <c r="T266" s="135"/>
      <c r="U266" s="135"/>
      <c r="V266" s="135"/>
      <c r="W266" s="135"/>
      <c r="X266" s="135"/>
      <c r="Y266" s="135"/>
      <c r="Z266" s="135"/>
    </row>
    <row r="267" spans="1:26" ht="23.25" customHeight="1">
      <c r="A267" s="122">
        <v>238</v>
      </c>
      <c r="B267" s="123" t="e">
        <f t="shared" ca="1" si="0"/>
        <v>#NUM!</v>
      </c>
      <c r="C267" s="123" t="e">
        <f t="shared" ca="1" si="1"/>
        <v>#NUM!</v>
      </c>
      <c r="D267" s="124" t="e">
        <f t="shared" ca="1" si="2"/>
        <v>#NUM!</v>
      </c>
      <c r="E267" s="124" t="e">
        <f t="shared" ca="1" si="3"/>
        <v>#NUM!</v>
      </c>
      <c r="F267" s="124" t="e">
        <f t="shared" ca="1" si="4"/>
        <v>#NUM!</v>
      </c>
      <c r="G267" s="124" t="e">
        <f t="shared" ca="1" si="5"/>
        <v>#NUM!</v>
      </c>
      <c r="H267" s="124" t="e">
        <f t="shared" ca="1" si="6"/>
        <v>#NUM!</v>
      </c>
      <c r="I267" s="192">
        <f t="shared" si="7"/>
        <v>19.833333333333332</v>
      </c>
      <c r="J267" s="125">
        <f t="shared" si="13"/>
        <v>0</v>
      </c>
      <c r="K267" s="125">
        <f t="shared" si="8"/>
        <v>0</v>
      </c>
      <c r="L267" s="125">
        <f t="shared" si="9"/>
        <v>0</v>
      </c>
      <c r="M267" s="125" t="e">
        <f t="shared" ca="1" si="10"/>
        <v>#NUM!</v>
      </c>
      <c r="N267" s="125">
        <f t="shared" si="14"/>
        <v>0</v>
      </c>
      <c r="O267" s="125">
        <f t="shared" si="11"/>
        <v>0</v>
      </c>
      <c r="P267" s="125">
        <f t="shared" si="12"/>
        <v>0</v>
      </c>
      <c r="Q267" s="139"/>
      <c r="R267" s="139"/>
      <c r="S267" s="135"/>
      <c r="T267" s="135"/>
      <c r="U267" s="135"/>
      <c r="V267" s="135"/>
      <c r="W267" s="135"/>
      <c r="X267" s="135"/>
      <c r="Y267" s="135"/>
      <c r="Z267" s="135"/>
    </row>
    <row r="268" spans="1:26" ht="23.25" customHeight="1">
      <c r="A268" s="122">
        <v>239</v>
      </c>
      <c r="B268" s="123" t="e">
        <f t="shared" ca="1" si="0"/>
        <v>#NUM!</v>
      </c>
      <c r="C268" s="123" t="e">
        <f t="shared" ca="1" si="1"/>
        <v>#NUM!</v>
      </c>
      <c r="D268" s="124" t="e">
        <f t="shared" ca="1" si="2"/>
        <v>#NUM!</v>
      </c>
      <c r="E268" s="124" t="e">
        <f t="shared" ca="1" si="3"/>
        <v>#NUM!</v>
      </c>
      <c r="F268" s="124" t="e">
        <f t="shared" ca="1" si="4"/>
        <v>#NUM!</v>
      </c>
      <c r="G268" s="124" t="e">
        <f t="shared" ca="1" si="5"/>
        <v>#NUM!</v>
      </c>
      <c r="H268" s="124" t="e">
        <f t="shared" ca="1" si="6"/>
        <v>#NUM!</v>
      </c>
      <c r="I268" s="192">
        <f t="shared" si="7"/>
        <v>19.916666666666668</v>
      </c>
      <c r="J268" s="125">
        <f t="shared" si="13"/>
        <v>0</v>
      </c>
      <c r="K268" s="125">
        <f t="shared" si="8"/>
        <v>0</v>
      </c>
      <c r="L268" s="125">
        <f t="shared" si="9"/>
        <v>0</v>
      </c>
      <c r="M268" s="125" t="e">
        <f t="shared" ca="1" si="10"/>
        <v>#NUM!</v>
      </c>
      <c r="N268" s="125">
        <f t="shared" si="14"/>
        <v>0</v>
      </c>
      <c r="O268" s="125">
        <f t="shared" si="11"/>
        <v>0</v>
      </c>
      <c r="P268" s="125">
        <f t="shared" si="12"/>
        <v>0</v>
      </c>
      <c r="Q268" s="139"/>
      <c r="R268" s="139"/>
      <c r="S268" s="135"/>
      <c r="T268" s="135"/>
      <c r="U268" s="135"/>
      <c r="V268" s="135"/>
      <c r="W268" s="135"/>
      <c r="X268" s="135"/>
      <c r="Y268" s="135"/>
      <c r="Z268" s="135"/>
    </row>
    <row r="269" spans="1:26" ht="23.25" customHeight="1">
      <c r="A269" s="122">
        <v>240</v>
      </c>
      <c r="B269" s="123" t="e">
        <f t="shared" ca="1" si="0"/>
        <v>#NUM!</v>
      </c>
      <c r="C269" s="123" t="e">
        <f t="shared" ca="1" si="1"/>
        <v>#NUM!</v>
      </c>
      <c r="D269" s="124" t="e">
        <f t="shared" ca="1" si="2"/>
        <v>#NUM!</v>
      </c>
      <c r="E269" s="124" t="e">
        <f t="shared" ca="1" si="3"/>
        <v>#NUM!</v>
      </c>
      <c r="F269" s="124" t="e">
        <f t="shared" ca="1" si="4"/>
        <v>#NUM!</v>
      </c>
      <c r="G269" s="124" t="e">
        <f t="shared" ca="1" si="5"/>
        <v>#NUM!</v>
      </c>
      <c r="H269" s="124" t="e">
        <f t="shared" ca="1" si="6"/>
        <v>#NUM!</v>
      </c>
      <c r="I269" s="192">
        <f t="shared" si="7"/>
        <v>20</v>
      </c>
      <c r="J269" s="125">
        <f t="shared" si="13"/>
        <v>0</v>
      </c>
      <c r="K269" s="125">
        <f t="shared" si="8"/>
        <v>0</v>
      </c>
      <c r="L269" s="125">
        <f t="shared" si="9"/>
        <v>0</v>
      </c>
      <c r="M269" s="125" t="e">
        <f t="shared" ca="1" si="10"/>
        <v>#NUM!</v>
      </c>
      <c r="N269" s="125">
        <f t="shared" si="14"/>
        <v>0</v>
      </c>
      <c r="O269" s="125">
        <f t="shared" si="11"/>
        <v>0</v>
      </c>
      <c r="P269" s="125">
        <f t="shared" si="12"/>
        <v>0</v>
      </c>
      <c r="Q269" s="139"/>
      <c r="R269" s="139"/>
      <c r="S269" s="135"/>
      <c r="T269" s="135"/>
      <c r="U269" s="135"/>
      <c r="V269" s="135"/>
      <c r="W269" s="135"/>
      <c r="X269" s="135"/>
      <c r="Y269" s="135"/>
      <c r="Z269" s="135"/>
    </row>
    <row r="270" spans="1:26" ht="23.25" customHeight="1">
      <c r="A270" s="122">
        <v>241</v>
      </c>
      <c r="B270" s="123" t="e">
        <f t="shared" ca="1" si="0"/>
        <v>#NUM!</v>
      </c>
      <c r="C270" s="123" t="e">
        <f t="shared" ca="1" si="1"/>
        <v>#NUM!</v>
      </c>
      <c r="D270" s="124" t="e">
        <f t="shared" ca="1" si="2"/>
        <v>#NUM!</v>
      </c>
      <c r="E270" s="124" t="e">
        <f t="shared" ca="1" si="3"/>
        <v>#NUM!</v>
      </c>
      <c r="F270" s="124" t="e">
        <f t="shared" ca="1" si="4"/>
        <v>#NUM!</v>
      </c>
      <c r="G270" s="124" t="e">
        <f t="shared" ca="1" si="5"/>
        <v>#NUM!</v>
      </c>
      <c r="H270" s="124" t="e">
        <f t="shared" ca="1" si="6"/>
        <v>#NUM!</v>
      </c>
      <c r="I270" s="192">
        <f t="shared" si="7"/>
        <v>20.083333333333332</v>
      </c>
      <c r="J270" s="125">
        <f t="shared" si="13"/>
        <v>0</v>
      </c>
      <c r="K270" s="125">
        <f t="shared" si="8"/>
        <v>0</v>
      </c>
      <c r="L270" s="125">
        <f t="shared" si="9"/>
        <v>0</v>
      </c>
      <c r="M270" s="125" t="e">
        <f t="shared" ca="1" si="10"/>
        <v>#NUM!</v>
      </c>
      <c r="N270" s="125">
        <f t="shared" si="14"/>
        <v>0</v>
      </c>
      <c r="O270" s="125">
        <f t="shared" si="11"/>
        <v>0</v>
      </c>
      <c r="P270" s="125">
        <f t="shared" si="12"/>
        <v>0</v>
      </c>
      <c r="Q270" s="139"/>
      <c r="R270" s="139"/>
      <c r="S270" s="135"/>
      <c r="T270" s="135"/>
      <c r="U270" s="135"/>
      <c r="V270" s="135"/>
      <c r="W270" s="135"/>
      <c r="X270" s="135"/>
      <c r="Y270" s="135"/>
      <c r="Z270" s="135"/>
    </row>
    <row r="271" spans="1:26" ht="23.25" customHeight="1">
      <c r="A271" s="122">
        <v>242</v>
      </c>
      <c r="B271" s="123" t="e">
        <f t="shared" ca="1" si="0"/>
        <v>#NUM!</v>
      </c>
      <c r="C271" s="123" t="e">
        <f t="shared" ca="1" si="1"/>
        <v>#NUM!</v>
      </c>
      <c r="D271" s="124" t="e">
        <f t="shared" ca="1" si="2"/>
        <v>#NUM!</v>
      </c>
      <c r="E271" s="124" t="e">
        <f t="shared" ca="1" si="3"/>
        <v>#NUM!</v>
      </c>
      <c r="F271" s="124" t="e">
        <f t="shared" ca="1" si="4"/>
        <v>#NUM!</v>
      </c>
      <c r="G271" s="124" t="e">
        <f t="shared" ca="1" si="5"/>
        <v>#NUM!</v>
      </c>
      <c r="H271" s="124" t="e">
        <f t="shared" ca="1" si="6"/>
        <v>#NUM!</v>
      </c>
      <c r="I271" s="192">
        <f t="shared" si="7"/>
        <v>20.166666666666668</v>
      </c>
      <c r="J271" s="125">
        <f t="shared" si="13"/>
        <v>0</v>
      </c>
      <c r="K271" s="125">
        <f t="shared" si="8"/>
        <v>0</v>
      </c>
      <c r="L271" s="125">
        <f t="shared" si="9"/>
        <v>0</v>
      </c>
      <c r="M271" s="125" t="e">
        <f t="shared" ca="1" si="10"/>
        <v>#NUM!</v>
      </c>
      <c r="N271" s="125">
        <f t="shared" si="14"/>
        <v>0</v>
      </c>
      <c r="O271" s="125">
        <f t="shared" si="11"/>
        <v>0</v>
      </c>
      <c r="P271" s="125">
        <f t="shared" si="12"/>
        <v>0</v>
      </c>
      <c r="Q271" s="139"/>
      <c r="R271" s="139"/>
      <c r="S271" s="135"/>
      <c r="T271" s="135"/>
      <c r="U271" s="135"/>
      <c r="V271" s="135"/>
      <c r="W271" s="135"/>
      <c r="X271" s="135"/>
      <c r="Y271" s="135"/>
      <c r="Z271" s="135"/>
    </row>
    <row r="272" spans="1:26" ht="23.25" customHeight="1">
      <c r="A272" s="122">
        <v>243</v>
      </c>
      <c r="B272" s="123" t="e">
        <f t="shared" ca="1" si="0"/>
        <v>#NUM!</v>
      </c>
      <c r="C272" s="123" t="e">
        <f t="shared" ca="1" si="1"/>
        <v>#NUM!</v>
      </c>
      <c r="D272" s="124" t="e">
        <f t="shared" ca="1" si="2"/>
        <v>#NUM!</v>
      </c>
      <c r="E272" s="124" t="e">
        <f t="shared" ca="1" si="3"/>
        <v>#NUM!</v>
      </c>
      <c r="F272" s="124" t="e">
        <f t="shared" ca="1" si="4"/>
        <v>#NUM!</v>
      </c>
      <c r="G272" s="124" t="e">
        <f t="shared" ca="1" si="5"/>
        <v>#NUM!</v>
      </c>
      <c r="H272" s="124" t="e">
        <f t="shared" ca="1" si="6"/>
        <v>#NUM!</v>
      </c>
      <c r="I272" s="192">
        <f t="shared" si="7"/>
        <v>20.25</v>
      </c>
      <c r="J272" s="125">
        <f t="shared" si="13"/>
        <v>0</v>
      </c>
      <c r="K272" s="125">
        <f t="shared" si="8"/>
        <v>0</v>
      </c>
      <c r="L272" s="125">
        <f t="shared" si="9"/>
        <v>0</v>
      </c>
      <c r="M272" s="125" t="e">
        <f t="shared" ca="1" si="10"/>
        <v>#NUM!</v>
      </c>
      <c r="N272" s="125">
        <f t="shared" si="14"/>
        <v>0</v>
      </c>
      <c r="O272" s="125">
        <f t="shared" si="11"/>
        <v>0</v>
      </c>
      <c r="P272" s="125">
        <f t="shared" si="12"/>
        <v>0</v>
      </c>
      <c r="Q272" s="139"/>
      <c r="R272" s="139"/>
      <c r="S272" s="135"/>
      <c r="T272" s="135"/>
      <c r="U272" s="135"/>
      <c r="V272" s="135"/>
      <c r="W272" s="135"/>
      <c r="X272" s="135"/>
      <c r="Y272" s="135"/>
      <c r="Z272" s="135"/>
    </row>
    <row r="273" spans="1:26" ht="23.25" customHeight="1">
      <c r="A273" s="122">
        <v>244</v>
      </c>
      <c r="B273" s="123" t="e">
        <f t="shared" ca="1" si="0"/>
        <v>#NUM!</v>
      </c>
      <c r="C273" s="123" t="e">
        <f t="shared" ca="1" si="1"/>
        <v>#NUM!</v>
      </c>
      <c r="D273" s="124" t="e">
        <f t="shared" ca="1" si="2"/>
        <v>#NUM!</v>
      </c>
      <c r="E273" s="124" t="e">
        <f t="shared" ca="1" si="3"/>
        <v>#NUM!</v>
      </c>
      <c r="F273" s="124" t="e">
        <f t="shared" ca="1" si="4"/>
        <v>#NUM!</v>
      </c>
      <c r="G273" s="124" t="e">
        <f t="shared" ca="1" si="5"/>
        <v>#NUM!</v>
      </c>
      <c r="H273" s="124" t="e">
        <f t="shared" ca="1" si="6"/>
        <v>#NUM!</v>
      </c>
      <c r="I273" s="192">
        <f t="shared" si="7"/>
        <v>20.333333333333332</v>
      </c>
      <c r="J273" s="125">
        <f t="shared" si="13"/>
        <v>0</v>
      </c>
      <c r="K273" s="125">
        <f t="shared" si="8"/>
        <v>0</v>
      </c>
      <c r="L273" s="125">
        <f t="shared" si="9"/>
        <v>0</v>
      </c>
      <c r="M273" s="125" t="e">
        <f t="shared" ca="1" si="10"/>
        <v>#NUM!</v>
      </c>
      <c r="N273" s="125">
        <f t="shared" si="14"/>
        <v>0</v>
      </c>
      <c r="O273" s="125">
        <f t="shared" si="11"/>
        <v>0</v>
      </c>
      <c r="P273" s="125">
        <f t="shared" si="12"/>
        <v>0</v>
      </c>
      <c r="Q273" s="139"/>
      <c r="R273" s="139"/>
      <c r="S273" s="135"/>
      <c r="T273" s="135"/>
      <c r="U273" s="135"/>
      <c r="V273" s="135"/>
      <c r="W273" s="135"/>
      <c r="X273" s="135"/>
      <c r="Y273" s="135"/>
      <c r="Z273" s="135"/>
    </row>
    <row r="274" spans="1:26" ht="23.25" customHeight="1">
      <c r="A274" s="122">
        <v>245</v>
      </c>
      <c r="B274" s="123" t="e">
        <f t="shared" ca="1" si="0"/>
        <v>#NUM!</v>
      </c>
      <c r="C274" s="123" t="e">
        <f t="shared" ca="1" si="1"/>
        <v>#NUM!</v>
      </c>
      <c r="D274" s="124" t="e">
        <f t="shared" ca="1" si="2"/>
        <v>#NUM!</v>
      </c>
      <c r="E274" s="124" t="e">
        <f t="shared" ca="1" si="3"/>
        <v>#NUM!</v>
      </c>
      <c r="F274" s="124" t="e">
        <f t="shared" ca="1" si="4"/>
        <v>#NUM!</v>
      </c>
      <c r="G274" s="124" t="e">
        <f t="shared" ca="1" si="5"/>
        <v>#NUM!</v>
      </c>
      <c r="H274" s="124" t="e">
        <f t="shared" ca="1" si="6"/>
        <v>#NUM!</v>
      </c>
      <c r="I274" s="192">
        <f t="shared" si="7"/>
        <v>20.416666666666668</v>
      </c>
      <c r="J274" s="125">
        <f t="shared" si="13"/>
        <v>0</v>
      </c>
      <c r="K274" s="125">
        <f t="shared" si="8"/>
        <v>0</v>
      </c>
      <c r="L274" s="125">
        <f t="shared" si="9"/>
        <v>0</v>
      </c>
      <c r="M274" s="125" t="e">
        <f t="shared" ca="1" si="10"/>
        <v>#NUM!</v>
      </c>
      <c r="N274" s="125">
        <f t="shared" si="14"/>
        <v>0</v>
      </c>
      <c r="O274" s="125">
        <f t="shared" si="11"/>
        <v>0</v>
      </c>
      <c r="P274" s="125">
        <f t="shared" si="12"/>
        <v>0</v>
      </c>
      <c r="Q274" s="139"/>
      <c r="R274" s="139"/>
      <c r="S274" s="135"/>
      <c r="T274" s="135"/>
      <c r="U274" s="135"/>
      <c r="V274" s="135"/>
      <c r="W274" s="135"/>
      <c r="X274" s="135"/>
      <c r="Y274" s="135"/>
      <c r="Z274" s="135"/>
    </row>
    <row r="275" spans="1:26" ht="23.25" customHeight="1">
      <c r="A275" s="122">
        <v>246</v>
      </c>
      <c r="B275" s="123" t="e">
        <f t="shared" ca="1" si="0"/>
        <v>#NUM!</v>
      </c>
      <c r="C275" s="123" t="e">
        <f t="shared" ca="1" si="1"/>
        <v>#NUM!</v>
      </c>
      <c r="D275" s="124" t="e">
        <f t="shared" ca="1" si="2"/>
        <v>#NUM!</v>
      </c>
      <c r="E275" s="124" t="e">
        <f t="shared" ca="1" si="3"/>
        <v>#NUM!</v>
      </c>
      <c r="F275" s="124" t="e">
        <f t="shared" ca="1" si="4"/>
        <v>#NUM!</v>
      </c>
      <c r="G275" s="124" t="e">
        <f t="shared" ca="1" si="5"/>
        <v>#NUM!</v>
      </c>
      <c r="H275" s="124" t="e">
        <f t="shared" ca="1" si="6"/>
        <v>#NUM!</v>
      </c>
      <c r="I275" s="192">
        <f t="shared" si="7"/>
        <v>20.5</v>
      </c>
      <c r="J275" s="125">
        <f t="shared" si="13"/>
        <v>0</v>
      </c>
      <c r="K275" s="125">
        <f t="shared" si="8"/>
        <v>0</v>
      </c>
      <c r="L275" s="125">
        <f t="shared" si="9"/>
        <v>0</v>
      </c>
      <c r="M275" s="125" t="e">
        <f t="shared" ca="1" si="10"/>
        <v>#NUM!</v>
      </c>
      <c r="N275" s="125">
        <f t="shared" si="14"/>
        <v>0</v>
      </c>
      <c r="O275" s="125">
        <f t="shared" si="11"/>
        <v>0</v>
      </c>
      <c r="P275" s="125">
        <f t="shared" si="12"/>
        <v>0</v>
      </c>
      <c r="Q275" s="139"/>
      <c r="R275" s="139"/>
      <c r="S275" s="135"/>
      <c r="T275" s="135"/>
      <c r="U275" s="135"/>
      <c r="V275" s="135"/>
      <c r="W275" s="135"/>
      <c r="X275" s="135"/>
      <c r="Y275" s="135"/>
      <c r="Z275" s="135"/>
    </row>
    <row r="276" spans="1:26" ht="23.25" customHeight="1">
      <c r="A276" s="122">
        <v>247</v>
      </c>
      <c r="B276" s="123" t="e">
        <f t="shared" ca="1" si="0"/>
        <v>#NUM!</v>
      </c>
      <c r="C276" s="123" t="e">
        <f t="shared" ca="1" si="1"/>
        <v>#NUM!</v>
      </c>
      <c r="D276" s="124" t="e">
        <f t="shared" ca="1" si="2"/>
        <v>#NUM!</v>
      </c>
      <c r="E276" s="124" t="e">
        <f t="shared" ca="1" si="3"/>
        <v>#NUM!</v>
      </c>
      <c r="F276" s="124" t="e">
        <f t="shared" ca="1" si="4"/>
        <v>#NUM!</v>
      </c>
      <c r="G276" s="124" t="e">
        <f t="shared" ca="1" si="5"/>
        <v>#NUM!</v>
      </c>
      <c r="H276" s="124" t="e">
        <f t="shared" ca="1" si="6"/>
        <v>#NUM!</v>
      </c>
      <c r="I276" s="192">
        <f t="shared" si="7"/>
        <v>20.583333333333332</v>
      </c>
      <c r="J276" s="125">
        <f t="shared" si="13"/>
        <v>0</v>
      </c>
      <c r="K276" s="125">
        <f t="shared" si="8"/>
        <v>0</v>
      </c>
      <c r="L276" s="125">
        <f t="shared" si="9"/>
        <v>0</v>
      </c>
      <c r="M276" s="125" t="e">
        <f t="shared" ca="1" si="10"/>
        <v>#NUM!</v>
      </c>
      <c r="N276" s="125">
        <f t="shared" si="14"/>
        <v>0</v>
      </c>
      <c r="O276" s="125">
        <f t="shared" si="11"/>
        <v>0</v>
      </c>
      <c r="P276" s="125">
        <f t="shared" si="12"/>
        <v>0</v>
      </c>
      <c r="Q276" s="139"/>
      <c r="R276" s="139"/>
      <c r="S276" s="135"/>
      <c r="T276" s="135"/>
      <c r="U276" s="135"/>
      <c r="V276" s="135"/>
      <c r="W276" s="135"/>
      <c r="X276" s="135"/>
      <c r="Y276" s="135"/>
      <c r="Z276" s="135"/>
    </row>
    <row r="277" spans="1:26" ht="23.25" customHeight="1">
      <c r="A277" s="122">
        <v>248</v>
      </c>
      <c r="B277" s="123" t="e">
        <f t="shared" ca="1" si="0"/>
        <v>#NUM!</v>
      </c>
      <c r="C277" s="123" t="e">
        <f t="shared" ca="1" si="1"/>
        <v>#NUM!</v>
      </c>
      <c r="D277" s="124" t="e">
        <f t="shared" ca="1" si="2"/>
        <v>#NUM!</v>
      </c>
      <c r="E277" s="124" t="e">
        <f t="shared" ca="1" si="3"/>
        <v>#NUM!</v>
      </c>
      <c r="F277" s="124" t="e">
        <f t="shared" ca="1" si="4"/>
        <v>#NUM!</v>
      </c>
      <c r="G277" s="124" t="e">
        <f t="shared" ca="1" si="5"/>
        <v>#NUM!</v>
      </c>
      <c r="H277" s="124" t="e">
        <f t="shared" ca="1" si="6"/>
        <v>#NUM!</v>
      </c>
      <c r="I277" s="192">
        <f t="shared" si="7"/>
        <v>20.666666666666668</v>
      </c>
      <c r="J277" s="125">
        <f t="shared" si="13"/>
        <v>0</v>
      </c>
      <c r="K277" s="125">
        <f t="shared" si="8"/>
        <v>0</v>
      </c>
      <c r="L277" s="125">
        <f t="shared" si="9"/>
        <v>0</v>
      </c>
      <c r="M277" s="125" t="e">
        <f t="shared" ca="1" si="10"/>
        <v>#NUM!</v>
      </c>
      <c r="N277" s="125">
        <f t="shared" si="14"/>
        <v>0</v>
      </c>
      <c r="O277" s="125">
        <f t="shared" si="11"/>
        <v>0</v>
      </c>
      <c r="P277" s="125">
        <f t="shared" si="12"/>
        <v>0</v>
      </c>
      <c r="Q277" s="139"/>
      <c r="R277" s="139"/>
      <c r="S277" s="135"/>
      <c r="T277" s="135"/>
      <c r="U277" s="135"/>
      <c r="V277" s="135"/>
      <c r="W277" s="135"/>
      <c r="X277" s="135"/>
      <c r="Y277" s="135"/>
      <c r="Z277" s="135"/>
    </row>
    <row r="278" spans="1:26" ht="23.25" customHeight="1">
      <c r="A278" s="122">
        <v>249</v>
      </c>
      <c r="B278" s="123" t="e">
        <f t="shared" ca="1" si="0"/>
        <v>#NUM!</v>
      </c>
      <c r="C278" s="123" t="e">
        <f t="shared" ca="1" si="1"/>
        <v>#NUM!</v>
      </c>
      <c r="D278" s="124" t="e">
        <f t="shared" ca="1" si="2"/>
        <v>#NUM!</v>
      </c>
      <c r="E278" s="124" t="e">
        <f t="shared" ca="1" si="3"/>
        <v>#NUM!</v>
      </c>
      <c r="F278" s="124" t="e">
        <f t="shared" ca="1" si="4"/>
        <v>#NUM!</v>
      </c>
      <c r="G278" s="124" t="e">
        <f t="shared" ca="1" si="5"/>
        <v>#NUM!</v>
      </c>
      <c r="H278" s="124" t="e">
        <f t="shared" ca="1" si="6"/>
        <v>#NUM!</v>
      </c>
      <c r="I278" s="192">
        <f t="shared" si="7"/>
        <v>20.75</v>
      </c>
      <c r="J278" s="125">
        <f t="shared" si="13"/>
        <v>0</v>
      </c>
      <c r="K278" s="125">
        <f t="shared" si="8"/>
        <v>0</v>
      </c>
      <c r="L278" s="125">
        <f t="shared" si="9"/>
        <v>0</v>
      </c>
      <c r="M278" s="125" t="e">
        <f t="shared" ca="1" si="10"/>
        <v>#NUM!</v>
      </c>
      <c r="N278" s="125">
        <f t="shared" si="14"/>
        <v>0</v>
      </c>
      <c r="O278" s="125">
        <f t="shared" si="11"/>
        <v>0</v>
      </c>
      <c r="P278" s="125">
        <f t="shared" si="12"/>
        <v>0</v>
      </c>
      <c r="Q278" s="139"/>
      <c r="R278" s="139"/>
      <c r="S278" s="135"/>
      <c r="T278" s="135"/>
      <c r="U278" s="135"/>
      <c r="V278" s="135"/>
      <c r="W278" s="135"/>
      <c r="X278" s="135"/>
      <c r="Y278" s="135"/>
      <c r="Z278" s="135"/>
    </row>
    <row r="279" spans="1:26" ht="23.25" customHeight="1">
      <c r="A279" s="122">
        <v>250</v>
      </c>
      <c r="B279" s="123" t="e">
        <f t="shared" ca="1" si="0"/>
        <v>#NUM!</v>
      </c>
      <c r="C279" s="123" t="e">
        <f t="shared" ca="1" si="1"/>
        <v>#NUM!</v>
      </c>
      <c r="D279" s="124" t="e">
        <f t="shared" ca="1" si="2"/>
        <v>#NUM!</v>
      </c>
      <c r="E279" s="124" t="e">
        <f t="shared" ca="1" si="3"/>
        <v>#NUM!</v>
      </c>
      <c r="F279" s="124" t="e">
        <f t="shared" ca="1" si="4"/>
        <v>#NUM!</v>
      </c>
      <c r="G279" s="124" t="e">
        <f t="shared" ca="1" si="5"/>
        <v>#NUM!</v>
      </c>
      <c r="H279" s="124" t="e">
        <f t="shared" ca="1" si="6"/>
        <v>#NUM!</v>
      </c>
      <c r="I279" s="192">
        <f t="shared" si="7"/>
        <v>20.833333333333332</v>
      </c>
      <c r="J279" s="125">
        <f t="shared" si="13"/>
        <v>0</v>
      </c>
      <c r="K279" s="125">
        <f t="shared" si="8"/>
        <v>0</v>
      </c>
      <c r="L279" s="125">
        <f t="shared" si="9"/>
        <v>0</v>
      </c>
      <c r="M279" s="125" t="e">
        <f t="shared" ca="1" si="10"/>
        <v>#NUM!</v>
      </c>
      <c r="N279" s="125">
        <f t="shared" si="14"/>
        <v>0</v>
      </c>
      <c r="O279" s="125">
        <f t="shared" si="11"/>
        <v>0</v>
      </c>
      <c r="P279" s="125">
        <f t="shared" si="12"/>
        <v>0</v>
      </c>
      <c r="Q279" s="139"/>
      <c r="R279" s="139"/>
      <c r="S279" s="135"/>
      <c r="T279" s="135"/>
      <c r="U279" s="135"/>
      <c r="V279" s="135"/>
      <c r="W279" s="135"/>
      <c r="X279" s="135"/>
      <c r="Y279" s="135"/>
      <c r="Z279" s="135"/>
    </row>
    <row r="280" spans="1:26" ht="23.25" customHeight="1">
      <c r="A280" s="122">
        <v>251</v>
      </c>
      <c r="B280" s="123" t="e">
        <f t="shared" ca="1" si="0"/>
        <v>#NUM!</v>
      </c>
      <c r="C280" s="123" t="e">
        <f t="shared" ca="1" si="1"/>
        <v>#NUM!</v>
      </c>
      <c r="D280" s="124" t="e">
        <f t="shared" ca="1" si="2"/>
        <v>#NUM!</v>
      </c>
      <c r="E280" s="124" t="e">
        <f t="shared" ca="1" si="3"/>
        <v>#NUM!</v>
      </c>
      <c r="F280" s="124" t="e">
        <f t="shared" ca="1" si="4"/>
        <v>#NUM!</v>
      </c>
      <c r="G280" s="124" t="e">
        <f t="shared" ca="1" si="5"/>
        <v>#NUM!</v>
      </c>
      <c r="H280" s="124" t="e">
        <f t="shared" ca="1" si="6"/>
        <v>#NUM!</v>
      </c>
      <c r="I280" s="192">
        <f t="shared" si="7"/>
        <v>20.916666666666668</v>
      </c>
      <c r="J280" s="125">
        <f t="shared" si="13"/>
        <v>0</v>
      </c>
      <c r="K280" s="125">
        <f t="shared" si="8"/>
        <v>0</v>
      </c>
      <c r="L280" s="125">
        <f t="shared" si="9"/>
        <v>0</v>
      </c>
      <c r="M280" s="125" t="e">
        <f t="shared" ca="1" si="10"/>
        <v>#NUM!</v>
      </c>
      <c r="N280" s="125">
        <f t="shared" si="14"/>
        <v>0</v>
      </c>
      <c r="O280" s="125">
        <f t="shared" si="11"/>
        <v>0</v>
      </c>
      <c r="P280" s="125">
        <f t="shared" si="12"/>
        <v>0</v>
      </c>
      <c r="Q280" s="139"/>
      <c r="R280" s="139"/>
      <c r="S280" s="135"/>
      <c r="T280" s="135"/>
      <c r="U280" s="135"/>
      <c r="V280" s="135"/>
      <c r="W280" s="135"/>
      <c r="X280" s="135"/>
      <c r="Y280" s="135"/>
      <c r="Z280" s="135"/>
    </row>
    <row r="281" spans="1:26" ht="23.25" customHeight="1">
      <c r="A281" s="122">
        <v>252</v>
      </c>
      <c r="B281" s="123" t="e">
        <f t="shared" ca="1" si="0"/>
        <v>#NUM!</v>
      </c>
      <c r="C281" s="123" t="e">
        <f t="shared" ca="1" si="1"/>
        <v>#NUM!</v>
      </c>
      <c r="D281" s="124" t="e">
        <f t="shared" ca="1" si="2"/>
        <v>#NUM!</v>
      </c>
      <c r="E281" s="124" t="e">
        <f t="shared" ca="1" si="3"/>
        <v>#NUM!</v>
      </c>
      <c r="F281" s="124" t="e">
        <f t="shared" ca="1" si="4"/>
        <v>#NUM!</v>
      </c>
      <c r="G281" s="124" t="e">
        <f t="shared" ca="1" si="5"/>
        <v>#NUM!</v>
      </c>
      <c r="H281" s="124" t="e">
        <f t="shared" ca="1" si="6"/>
        <v>#NUM!</v>
      </c>
      <c r="I281" s="192">
        <f t="shared" si="7"/>
        <v>21</v>
      </c>
      <c r="J281" s="125">
        <f t="shared" si="13"/>
        <v>0</v>
      </c>
      <c r="K281" s="125">
        <f t="shared" si="8"/>
        <v>0</v>
      </c>
      <c r="L281" s="125">
        <f t="shared" si="9"/>
        <v>0</v>
      </c>
      <c r="M281" s="125" t="e">
        <f t="shared" ca="1" si="10"/>
        <v>#NUM!</v>
      </c>
      <c r="N281" s="125">
        <f t="shared" si="14"/>
        <v>0</v>
      </c>
      <c r="O281" s="125">
        <f t="shared" si="11"/>
        <v>0</v>
      </c>
      <c r="P281" s="125">
        <f t="shared" si="12"/>
        <v>0</v>
      </c>
      <c r="Q281" s="139"/>
      <c r="R281" s="139"/>
      <c r="S281" s="135"/>
      <c r="T281" s="135"/>
      <c r="U281" s="135"/>
      <c r="V281" s="135"/>
      <c r="W281" s="135"/>
      <c r="X281" s="135"/>
      <c r="Y281" s="135"/>
      <c r="Z281" s="135"/>
    </row>
    <row r="282" spans="1:26" ht="23.25" customHeight="1">
      <c r="A282" s="122">
        <v>253</v>
      </c>
      <c r="B282" s="123" t="e">
        <f t="shared" ca="1" si="0"/>
        <v>#NUM!</v>
      </c>
      <c r="C282" s="123" t="e">
        <f t="shared" ca="1" si="1"/>
        <v>#NUM!</v>
      </c>
      <c r="D282" s="124" t="e">
        <f t="shared" ca="1" si="2"/>
        <v>#NUM!</v>
      </c>
      <c r="E282" s="124" t="e">
        <f t="shared" ca="1" si="3"/>
        <v>#NUM!</v>
      </c>
      <c r="F282" s="124" t="e">
        <f t="shared" ca="1" si="4"/>
        <v>#NUM!</v>
      </c>
      <c r="G282" s="124" t="e">
        <f t="shared" ca="1" si="5"/>
        <v>#NUM!</v>
      </c>
      <c r="H282" s="124" t="e">
        <f t="shared" ca="1" si="6"/>
        <v>#NUM!</v>
      </c>
      <c r="I282" s="192">
        <f t="shared" si="7"/>
        <v>21.083333333333332</v>
      </c>
      <c r="J282" s="125">
        <f t="shared" si="13"/>
        <v>0</v>
      </c>
      <c r="K282" s="125">
        <f t="shared" si="8"/>
        <v>0</v>
      </c>
      <c r="L282" s="125">
        <f t="shared" si="9"/>
        <v>0</v>
      </c>
      <c r="M282" s="125" t="e">
        <f t="shared" ca="1" si="10"/>
        <v>#NUM!</v>
      </c>
      <c r="N282" s="125">
        <f t="shared" si="14"/>
        <v>0</v>
      </c>
      <c r="O282" s="125">
        <f t="shared" si="11"/>
        <v>0</v>
      </c>
      <c r="P282" s="125">
        <f t="shared" si="12"/>
        <v>0</v>
      </c>
      <c r="Q282" s="139"/>
      <c r="R282" s="139"/>
      <c r="S282" s="135"/>
      <c r="T282" s="135"/>
      <c r="U282" s="135"/>
      <c r="V282" s="135"/>
      <c r="W282" s="135"/>
      <c r="X282" s="135"/>
      <c r="Y282" s="135"/>
      <c r="Z282" s="135"/>
    </row>
    <row r="283" spans="1:26" ht="23.25" customHeight="1">
      <c r="A283" s="122">
        <v>254</v>
      </c>
      <c r="B283" s="123" t="e">
        <f t="shared" ca="1" si="0"/>
        <v>#NUM!</v>
      </c>
      <c r="C283" s="123" t="e">
        <f t="shared" ca="1" si="1"/>
        <v>#NUM!</v>
      </c>
      <c r="D283" s="124" t="e">
        <f t="shared" ca="1" si="2"/>
        <v>#NUM!</v>
      </c>
      <c r="E283" s="124" t="e">
        <f t="shared" ca="1" si="3"/>
        <v>#NUM!</v>
      </c>
      <c r="F283" s="124" t="e">
        <f t="shared" ca="1" si="4"/>
        <v>#NUM!</v>
      </c>
      <c r="G283" s="124" t="e">
        <f t="shared" ca="1" si="5"/>
        <v>#NUM!</v>
      </c>
      <c r="H283" s="124" t="e">
        <f t="shared" ca="1" si="6"/>
        <v>#NUM!</v>
      </c>
      <c r="I283" s="192">
        <f t="shared" si="7"/>
        <v>21.166666666666668</v>
      </c>
      <c r="J283" s="125">
        <f t="shared" si="13"/>
        <v>0</v>
      </c>
      <c r="K283" s="125">
        <f t="shared" si="8"/>
        <v>0</v>
      </c>
      <c r="L283" s="125">
        <f t="shared" si="9"/>
        <v>0</v>
      </c>
      <c r="M283" s="125" t="e">
        <f t="shared" ca="1" si="10"/>
        <v>#NUM!</v>
      </c>
      <c r="N283" s="125">
        <f t="shared" si="14"/>
        <v>0</v>
      </c>
      <c r="O283" s="125">
        <f t="shared" si="11"/>
        <v>0</v>
      </c>
      <c r="P283" s="125">
        <f t="shared" si="12"/>
        <v>0</v>
      </c>
      <c r="Q283" s="139"/>
      <c r="R283" s="139"/>
      <c r="S283" s="135"/>
      <c r="T283" s="135"/>
      <c r="U283" s="135"/>
      <c r="V283" s="135"/>
      <c r="W283" s="135"/>
      <c r="X283" s="135"/>
      <c r="Y283" s="135"/>
      <c r="Z283" s="135"/>
    </row>
    <row r="284" spans="1:26" ht="23.25" customHeight="1">
      <c r="A284" s="122">
        <v>255</v>
      </c>
      <c r="B284" s="123" t="e">
        <f t="shared" ca="1" si="0"/>
        <v>#NUM!</v>
      </c>
      <c r="C284" s="123" t="e">
        <f t="shared" ca="1" si="1"/>
        <v>#NUM!</v>
      </c>
      <c r="D284" s="124" t="e">
        <f t="shared" ca="1" si="2"/>
        <v>#NUM!</v>
      </c>
      <c r="E284" s="124" t="e">
        <f t="shared" ca="1" si="3"/>
        <v>#NUM!</v>
      </c>
      <c r="F284" s="124" t="e">
        <f t="shared" ca="1" si="4"/>
        <v>#NUM!</v>
      </c>
      <c r="G284" s="124" t="e">
        <f t="shared" ca="1" si="5"/>
        <v>#NUM!</v>
      </c>
      <c r="H284" s="124" t="e">
        <f t="shared" ca="1" si="6"/>
        <v>#NUM!</v>
      </c>
      <c r="I284" s="192">
        <f t="shared" si="7"/>
        <v>21.25</v>
      </c>
      <c r="J284" s="125">
        <f t="shared" si="13"/>
        <v>0</v>
      </c>
      <c r="K284" s="125">
        <f t="shared" si="8"/>
        <v>0</v>
      </c>
      <c r="L284" s="125">
        <f t="shared" si="9"/>
        <v>0</v>
      </c>
      <c r="M284" s="125" t="e">
        <f t="shared" ca="1" si="10"/>
        <v>#NUM!</v>
      </c>
      <c r="N284" s="125">
        <f t="shared" si="14"/>
        <v>0</v>
      </c>
      <c r="O284" s="125">
        <f t="shared" si="11"/>
        <v>0</v>
      </c>
      <c r="P284" s="125">
        <f t="shared" si="12"/>
        <v>0</v>
      </c>
      <c r="Q284" s="139"/>
      <c r="R284" s="139"/>
      <c r="S284" s="135"/>
      <c r="T284" s="135"/>
      <c r="U284" s="135"/>
      <c r="V284" s="135"/>
      <c r="W284" s="135"/>
      <c r="X284" s="135"/>
      <c r="Y284" s="135"/>
      <c r="Z284" s="135"/>
    </row>
    <row r="285" spans="1:26" ht="23.25" customHeight="1">
      <c r="A285" s="122">
        <v>256</v>
      </c>
      <c r="B285" s="123" t="e">
        <f t="shared" ref="B285:B389" ca="1" si="15">IF(A285&lt;$D$20,$D$19,IF(A285&gt;$D$20,"",(1+$D$13/12)*G284))</f>
        <v>#NUM!</v>
      </c>
      <c r="C285" s="123" t="e">
        <f t="shared" ref="C285:C389" ca="1" si="16">IF(A285&gt;$D$20,"",$D$13/12*G284)</f>
        <v>#NUM!</v>
      </c>
      <c r="D285" s="124" t="e">
        <f t="shared" ref="D285:D389" ca="1" si="17">IF($A285&gt;$D$20,"",SUM(C$30:C285))</f>
        <v>#NUM!</v>
      </c>
      <c r="E285" s="124" t="e">
        <f t="shared" ref="E285:E389" ca="1" si="18">IF($A285&gt;$D$20,"",B285-C285)</f>
        <v>#NUM!</v>
      </c>
      <c r="F285" s="124" t="e">
        <f t="shared" ref="F285:F389" ca="1" si="19">IF($A285&gt;$D$20,"",SUM(E$30:E285))</f>
        <v>#NUM!</v>
      </c>
      <c r="G285" s="124" t="e">
        <f t="shared" ref="G285:G389" ca="1" si="20">IF(A285&gt;$D$20,"",G284-E285)</f>
        <v>#NUM!</v>
      </c>
      <c r="H285" s="124" t="e">
        <f t="shared" ref="H285:H389" ca="1" si="21">IF(A285&gt;$D$20,"",-IPMT($D$13/12,A285,$D$14*12,$D$12)-IF(A285&gt;$D$20,0,C285))</f>
        <v>#NUM!</v>
      </c>
      <c r="I285" s="192">
        <f t="shared" ref="I285:I389" si="22">A285/12</f>
        <v>21.333333333333332</v>
      </c>
      <c r="J285" s="125">
        <f t="shared" si="13"/>
        <v>0</v>
      </c>
      <c r="K285" s="125">
        <f t="shared" ref="K285:K389" si="23">J285*($M$15/12)</f>
        <v>0</v>
      </c>
      <c r="L285" s="125">
        <f t="shared" ref="L285:L389" si="24">(J285+K285)</f>
        <v>0</v>
      </c>
      <c r="M285" s="125" t="e">
        <f t="shared" ref="M285:M389" ca="1" si="25">IF(G285="", L285 - 0, L285-G285)</f>
        <v>#NUM!</v>
      </c>
      <c r="N285" s="125">
        <f t="shared" si="14"/>
        <v>0</v>
      </c>
      <c r="O285" s="125">
        <f t="shared" ref="O285:O389" si="26">N285*($P$15/12)</f>
        <v>0</v>
      </c>
      <c r="P285" s="125">
        <f t="shared" ref="P285:P389" si="27">O285+N285</f>
        <v>0</v>
      </c>
      <c r="Q285" s="139"/>
      <c r="R285" s="139"/>
      <c r="S285" s="135"/>
      <c r="T285" s="135"/>
      <c r="U285" s="135"/>
      <c r="V285" s="135"/>
      <c r="W285" s="135"/>
      <c r="X285" s="135"/>
      <c r="Y285" s="135"/>
      <c r="Z285" s="135"/>
    </row>
    <row r="286" spans="1:26" ht="23.25" customHeight="1">
      <c r="A286" s="122">
        <v>257</v>
      </c>
      <c r="B286" s="123" t="e">
        <f t="shared" ca="1" si="15"/>
        <v>#NUM!</v>
      </c>
      <c r="C286" s="123" t="e">
        <f t="shared" ca="1" si="16"/>
        <v>#NUM!</v>
      </c>
      <c r="D286" s="124" t="e">
        <f t="shared" ca="1" si="17"/>
        <v>#NUM!</v>
      </c>
      <c r="E286" s="124" t="e">
        <f t="shared" ca="1" si="18"/>
        <v>#NUM!</v>
      </c>
      <c r="F286" s="124" t="e">
        <f t="shared" ca="1" si="19"/>
        <v>#NUM!</v>
      </c>
      <c r="G286" s="124" t="e">
        <f t="shared" ca="1" si="20"/>
        <v>#NUM!</v>
      </c>
      <c r="H286" s="124" t="e">
        <f t="shared" ca="1" si="21"/>
        <v>#NUM!</v>
      </c>
      <c r="I286" s="192">
        <f t="shared" si="22"/>
        <v>21.416666666666668</v>
      </c>
      <c r="J286" s="125">
        <f t="shared" ref="J286:J389" si="28">L285</f>
        <v>0</v>
      </c>
      <c r="K286" s="125">
        <f t="shared" si="23"/>
        <v>0</v>
      </c>
      <c r="L286" s="125">
        <f t="shared" si="24"/>
        <v>0</v>
      </c>
      <c r="M286" s="125" t="e">
        <f t="shared" ca="1" si="25"/>
        <v>#NUM!</v>
      </c>
      <c r="N286" s="125">
        <f t="shared" ref="N286:N389" si="29">P285</f>
        <v>0</v>
      </c>
      <c r="O286" s="125">
        <f t="shared" si="26"/>
        <v>0</v>
      </c>
      <c r="P286" s="125">
        <f t="shared" si="27"/>
        <v>0</v>
      </c>
      <c r="Q286" s="139"/>
      <c r="R286" s="139"/>
      <c r="S286" s="135"/>
      <c r="T286" s="135"/>
      <c r="U286" s="135"/>
      <c r="V286" s="135"/>
      <c r="W286" s="135"/>
      <c r="X286" s="135"/>
      <c r="Y286" s="135"/>
      <c r="Z286" s="135"/>
    </row>
    <row r="287" spans="1:26" ht="23.25" customHeight="1">
      <c r="A287" s="122">
        <v>258</v>
      </c>
      <c r="B287" s="123" t="e">
        <f t="shared" ca="1" si="15"/>
        <v>#NUM!</v>
      </c>
      <c r="C287" s="123" t="e">
        <f t="shared" ca="1" si="16"/>
        <v>#NUM!</v>
      </c>
      <c r="D287" s="124" t="e">
        <f t="shared" ca="1" si="17"/>
        <v>#NUM!</v>
      </c>
      <c r="E287" s="124" t="e">
        <f t="shared" ca="1" si="18"/>
        <v>#NUM!</v>
      </c>
      <c r="F287" s="124" t="e">
        <f t="shared" ca="1" si="19"/>
        <v>#NUM!</v>
      </c>
      <c r="G287" s="124" t="e">
        <f t="shared" ca="1" si="20"/>
        <v>#NUM!</v>
      </c>
      <c r="H287" s="124" t="e">
        <f t="shared" ca="1" si="21"/>
        <v>#NUM!</v>
      </c>
      <c r="I287" s="192">
        <f t="shared" si="22"/>
        <v>21.5</v>
      </c>
      <c r="J287" s="125">
        <f t="shared" si="28"/>
        <v>0</v>
      </c>
      <c r="K287" s="125">
        <f t="shared" si="23"/>
        <v>0</v>
      </c>
      <c r="L287" s="125">
        <f t="shared" si="24"/>
        <v>0</v>
      </c>
      <c r="M287" s="125" t="e">
        <f t="shared" ca="1" si="25"/>
        <v>#NUM!</v>
      </c>
      <c r="N287" s="125">
        <f t="shared" si="29"/>
        <v>0</v>
      </c>
      <c r="O287" s="125">
        <f t="shared" si="26"/>
        <v>0</v>
      </c>
      <c r="P287" s="125">
        <f t="shared" si="27"/>
        <v>0</v>
      </c>
      <c r="Q287" s="139"/>
      <c r="R287" s="139"/>
      <c r="S287" s="135"/>
      <c r="T287" s="135"/>
      <c r="U287" s="135"/>
      <c r="V287" s="135"/>
      <c r="W287" s="135"/>
      <c r="X287" s="135"/>
      <c r="Y287" s="135"/>
      <c r="Z287" s="135"/>
    </row>
    <row r="288" spans="1:26" ht="23.25" customHeight="1">
      <c r="A288" s="122">
        <v>259</v>
      </c>
      <c r="B288" s="123" t="e">
        <f t="shared" ca="1" si="15"/>
        <v>#NUM!</v>
      </c>
      <c r="C288" s="123" t="e">
        <f t="shared" ca="1" si="16"/>
        <v>#NUM!</v>
      </c>
      <c r="D288" s="124" t="e">
        <f t="shared" ca="1" si="17"/>
        <v>#NUM!</v>
      </c>
      <c r="E288" s="124" t="e">
        <f t="shared" ca="1" si="18"/>
        <v>#NUM!</v>
      </c>
      <c r="F288" s="124" t="e">
        <f t="shared" ca="1" si="19"/>
        <v>#NUM!</v>
      </c>
      <c r="G288" s="124" t="e">
        <f t="shared" ca="1" si="20"/>
        <v>#NUM!</v>
      </c>
      <c r="H288" s="124" t="e">
        <f t="shared" ca="1" si="21"/>
        <v>#NUM!</v>
      </c>
      <c r="I288" s="192">
        <f t="shared" si="22"/>
        <v>21.583333333333332</v>
      </c>
      <c r="J288" s="125">
        <f t="shared" si="28"/>
        <v>0</v>
      </c>
      <c r="K288" s="125">
        <f t="shared" si="23"/>
        <v>0</v>
      </c>
      <c r="L288" s="125">
        <f t="shared" si="24"/>
        <v>0</v>
      </c>
      <c r="M288" s="125" t="e">
        <f t="shared" ca="1" si="25"/>
        <v>#NUM!</v>
      </c>
      <c r="N288" s="125">
        <f t="shared" si="29"/>
        <v>0</v>
      </c>
      <c r="O288" s="125">
        <f t="shared" si="26"/>
        <v>0</v>
      </c>
      <c r="P288" s="125">
        <f t="shared" si="27"/>
        <v>0</v>
      </c>
      <c r="Q288" s="139"/>
      <c r="R288" s="139"/>
      <c r="S288" s="135"/>
      <c r="T288" s="135"/>
      <c r="U288" s="135"/>
      <c r="V288" s="135"/>
      <c r="W288" s="135"/>
      <c r="X288" s="135"/>
      <c r="Y288" s="135"/>
      <c r="Z288" s="135"/>
    </row>
    <row r="289" spans="1:26" ht="23.25" customHeight="1">
      <c r="A289" s="122">
        <v>260</v>
      </c>
      <c r="B289" s="123" t="e">
        <f t="shared" ca="1" si="15"/>
        <v>#NUM!</v>
      </c>
      <c r="C289" s="123" t="e">
        <f t="shared" ca="1" si="16"/>
        <v>#NUM!</v>
      </c>
      <c r="D289" s="124" t="e">
        <f t="shared" ca="1" si="17"/>
        <v>#NUM!</v>
      </c>
      <c r="E289" s="124" t="e">
        <f t="shared" ca="1" si="18"/>
        <v>#NUM!</v>
      </c>
      <c r="F289" s="124" t="e">
        <f t="shared" ca="1" si="19"/>
        <v>#NUM!</v>
      </c>
      <c r="G289" s="124" t="e">
        <f t="shared" ca="1" si="20"/>
        <v>#NUM!</v>
      </c>
      <c r="H289" s="124" t="e">
        <f t="shared" ca="1" si="21"/>
        <v>#NUM!</v>
      </c>
      <c r="I289" s="192">
        <f t="shared" si="22"/>
        <v>21.666666666666668</v>
      </c>
      <c r="J289" s="125">
        <f t="shared" si="28"/>
        <v>0</v>
      </c>
      <c r="K289" s="125">
        <f t="shared" si="23"/>
        <v>0</v>
      </c>
      <c r="L289" s="125">
        <f t="shared" si="24"/>
        <v>0</v>
      </c>
      <c r="M289" s="125" t="e">
        <f t="shared" ca="1" si="25"/>
        <v>#NUM!</v>
      </c>
      <c r="N289" s="125">
        <f t="shared" si="29"/>
        <v>0</v>
      </c>
      <c r="O289" s="125">
        <f t="shared" si="26"/>
        <v>0</v>
      </c>
      <c r="P289" s="125">
        <f t="shared" si="27"/>
        <v>0</v>
      </c>
      <c r="Q289" s="139"/>
      <c r="R289" s="139"/>
      <c r="S289" s="135"/>
      <c r="T289" s="135"/>
      <c r="U289" s="135"/>
      <c r="V289" s="135"/>
      <c r="W289" s="135"/>
      <c r="X289" s="135"/>
      <c r="Y289" s="135"/>
      <c r="Z289" s="135"/>
    </row>
    <row r="290" spans="1:26" ht="23.25" customHeight="1">
      <c r="A290" s="122">
        <v>261</v>
      </c>
      <c r="B290" s="123" t="e">
        <f t="shared" ca="1" si="15"/>
        <v>#NUM!</v>
      </c>
      <c r="C290" s="123" t="e">
        <f t="shared" ca="1" si="16"/>
        <v>#NUM!</v>
      </c>
      <c r="D290" s="124" t="e">
        <f t="shared" ca="1" si="17"/>
        <v>#NUM!</v>
      </c>
      <c r="E290" s="124" t="e">
        <f t="shared" ca="1" si="18"/>
        <v>#NUM!</v>
      </c>
      <c r="F290" s="124" t="e">
        <f t="shared" ca="1" si="19"/>
        <v>#NUM!</v>
      </c>
      <c r="G290" s="124" t="e">
        <f t="shared" ca="1" si="20"/>
        <v>#NUM!</v>
      </c>
      <c r="H290" s="124" t="e">
        <f t="shared" ca="1" si="21"/>
        <v>#NUM!</v>
      </c>
      <c r="I290" s="192">
        <f t="shared" si="22"/>
        <v>21.75</v>
      </c>
      <c r="J290" s="125">
        <f t="shared" si="28"/>
        <v>0</v>
      </c>
      <c r="K290" s="125">
        <f t="shared" si="23"/>
        <v>0</v>
      </c>
      <c r="L290" s="125">
        <f t="shared" si="24"/>
        <v>0</v>
      </c>
      <c r="M290" s="125" t="e">
        <f t="shared" ca="1" si="25"/>
        <v>#NUM!</v>
      </c>
      <c r="N290" s="125">
        <f t="shared" si="29"/>
        <v>0</v>
      </c>
      <c r="O290" s="125">
        <f t="shared" si="26"/>
        <v>0</v>
      </c>
      <c r="P290" s="125">
        <f t="shared" si="27"/>
        <v>0</v>
      </c>
      <c r="Q290" s="139"/>
      <c r="R290" s="139"/>
      <c r="S290" s="135"/>
      <c r="T290" s="135"/>
      <c r="U290" s="135"/>
      <c r="V290" s="135"/>
      <c r="W290" s="135"/>
      <c r="X290" s="135"/>
      <c r="Y290" s="135"/>
      <c r="Z290" s="135"/>
    </row>
    <row r="291" spans="1:26" ht="23.25" customHeight="1">
      <c r="A291" s="122">
        <v>262</v>
      </c>
      <c r="B291" s="123" t="e">
        <f t="shared" ca="1" si="15"/>
        <v>#NUM!</v>
      </c>
      <c r="C291" s="123" t="e">
        <f t="shared" ca="1" si="16"/>
        <v>#NUM!</v>
      </c>
      <c r="D291" s="124" t="e">
        <f t="shared" ca="1" si="17"/>
        <v>#NUM!</v>
      </c>
      <c r="E291" s="124" t="e">
        <f t="shared" ca="1" si="18"/>
        <v>#NUM!</v>
      </c>
      <c r="F291" s="124" t="e">
        <f t="shared" ca="1" si="19"/>
        <v>#NUM!</v>
      </c>
      <c r="G291" s="124" t="e">
        <f t="shared" ca="1" si="20"/>
        <v>#NUM!</v>
      </c>
      <c r="H291" s="124" t="e">
        <f t="shared" ca="1" si="21"/>
        <v>#NUM!</v>
      </c>
      <c r="I291" s="192">
        <f t="shared" si="22"/>
        <v>21.833333333333332</v>
      </c>
      <c r="J291" s="125">
        <f t="shared" si="28"/>
        <v>0</v>
      </c>
      <c r="K291" s="125">
        <f t="shared" si="23"/>
        <v>0</v>
      </c>
      <c r="L291" s="125">
        <f t="shared" si="24"/>
        <v>0</v>
      </c>
      <c r="M291" s="125" t="e">
        <f t="shared" ca="1" si="25"/>
        <v>#NUM!</v>
      </c>
      <c r="N291" s="125">
        <f t="shared" si="29"/>
        <v>0</v>
      </c>
      <c r="O291" s="125">
        <f t="shared" si="26"/>
        <v>0</v>
      </c>
      <c r="P291" s="125">
        <f t="shared" si="27"/>
        <v>0</v>
      </c>
      <c r="Q291" s="139"/>
      <c r="R291" s="139"/>
      <c r="S291" s="135"/>
      <c r="T291" s="135"/>
      <c r="U291" s="135"/>
      <c r="V291" s="135"/>
      <c r="W291" s="135"/>
      <c r="X291" s="135"/>
      <c r="Y291" s="135"/>
      <c r="Z291" s="135"/>
    </row>
    <row r="292" spans="1:26" ht="23.25" customHeight="1">
      <c r="A292" s="122">
        <v>263</v>
      </c>
      <c r="B292" s="123" t="e">
        <f t="shared" ca="1" si="15"/>
        <v>#NUM!</v>
      </c>
      <c r="C292" s="123" t="e">
        <f t="shared" ca="1" si="16"/>
        <v>#NUM!</v>
      </c>
      <c r="D292" s="124" t="e">
        <f t="shared" ca="1" si="17"/>
        <v>#NUM!</v>
      </c>
      <c r="E292" s="124" t="e">
        <f t="shared" ca="1" si="18"/>
        <v>#NUM!</v>
      </c>
      <c r="F292" s="124" t="e">
        <f t="shared" ca="1" si="19"/>
        <v>#NUM!</v>
      </c>
      <c r="G292" s="124" t="e">
        <f t="shared" ca="1" si="20"/>
        <v>#NUM!</v>
      </c>
      <c r="H292" s="124" t="e">
        <f t="shared" ca="1" si="21"/>
        <v>#NUM!</v>
      </c>
      <c r="I292" s="192">
        <f t="shared" si="22"/>
        <v>21.916666666666668</v>
      </c>
      <c r="J292" s="125">
        <f t="shared" si="28"/>
        <v>0</v>
      </c>
      <c r="K292" s="125">
        <f t="shared" si="23"/>
        <v>0</v>
      </c>
      <c r="L292" s="125">
        <f t="shared" si="24"/>
        <v>0</v>
      </c>
      <c r="M292" s="125" t="e">
        <f t="shared" ca="1" si="25"/>
        <v>#NUM!</v>
      </c>
      <c r="N292" s="125">
        <f t="shared" si="29"/>
        <v>0</v>
      </c>
      <c r="O292" s="125">
        <f t="shared" si="26"/>
        <v>0</v>
      </c>
      <c r="P292" s="125">
        <f t="shared" si="27"/>
        <v>0</v>
      </c>
      <c r="Q292" s="139"/>
      <c r="R292" s="139"/>
      <c r="S292" s="135"/>
      <c r="T292" s="135"/>
      <c r="U292" s="135"/>
      <c r="V292" s="135"/>
      <c r="W292" s="135"/>
      <c r="X292" s="135"/>
      <c r="Y292" s="135"/>
      <c r="Z292" s="135"/>
    </row>
    <row r="293" spans="1:26" ht="23.25" customHeight="1">
      <c r="A293" s="122">
        <v>264</v>
      </c>
      <c r="B293" s="123" t="e">
        <f t="shared" ca="1" si="15"/>
        <v>#NUM!</v>
      </c>
      <c r="C293" s="123" t="e">
        <f t="shared" ca="1" si="16"/>
        <v>#NUM!</v>
      </c>
      <c r="D293" s="124" t="e">
        <f t="shared" ca="1" si="17"/>
        <v>#NUM!</v>
      </c>
      <c r="E293" s="124" t="e">
        <f t="shared" ca="1" si="18"/>
        <v>#NUM!</v>
      </c>
      <c r="F293" s="124" t="e">
        <f t="shared" ca="1" si="19"/>
        <v>#NUM!</v>
      </c>
      <c r="G293" s="124" t="e">
        <f t="shared" ca="1" si="20"/>
        <v>#NUM!</v>
      </c>
      <c r="H293" s="124" t="e">
        <f t="shared" ca="1" si="21"/>
        <v>#NUM!</v>
      </c>
      <c r="I293" s="192">
        <f t="shared" si="22"/>
        <v>22</v>
      </c>
      <c r="J293" s="125">
        <f t="shared" si="28"/>
        <v>0</v>
      </c>
      <c r="K293" s="125">
        <f t="shared" si="23"/>
        <v>0</v>
      </c>
      <c r="L293" s="125">
        <f t="shared" si="24"/>
        <v>0</v>
      </c>
      <c r="M293" s="125" t="e">
        <f t="shared" ca="1" si="25"/>
        <v>#NUM!</v>
      </c>
      <c r="N293" s="125">
        <f t="shared" si="29"/>
        <v>0</v>
      </c>
      <c r="O293" s="125">
        <f t="shared" si="26"/>
        <v>0</v>
      </c>
      <c r="P293" s="125">
        <f t="shared" si="27"/>
        <v>0</v>
      </c>
      <c r="Q293" s="139"/>
      <c r="R293" s="139"/>
      <c r="S293" s="135"/>
      <c r="T293" s="135"/>
      <c r="U293" s="135"/>
      <c r="V293" s="135"/>
      <c r="W293" s="135"/>
      <c r="X293" s="135"/>
      <c r="Y293" s="135"/>
      <c r="Z293" s="135"/>
    </row>
    <row r="294" spans="1:26" ht="23.25" customHeight="1">
      <c r="A294" s="122">
        <v>265</v>
      </c>
      <c r="B294" s="123" t="e">
        <f t="shared" ca="1" si="15"/>
        <v>#NUM!</v>
      </c>
      <c r="C294" s="123" t="e">
        <f t="shared" ca="1" si="16"/>
        <v>#NUM!</v>
      </c>
      <c r="D294" s="124" t="e">
        <f t="shared" ca="1" si="17"/>
        <v>#NUM!</v>
      </c>
      <c r="E294" s="124" t="e">
        <f t="shared" ca="1" si="18"/>
        <v>#NUM!</v>
      </c>
      <c r="F294" s="124" t="e">
        <f t="shared" ca="1" si="19"/>
        <v>#NUM!</v>
      </c>
      <c r="G294" s="124" t="e">
        <f t="shared" ca="1" si="20"/>
        <v>#NUM!</v>
      </c>
      <c r="H294" s="124" t="e">
        <f t="shared" ca="1" si="21"/>
        <v>#NUM!</v>
      </c>
      <c r="I294" s="192">
        <f t="shared" si="22"/>
        <v>22.083333333333332</v>
      </c>
      <c r="J294" s="125">
        <f t="shared" si="28"/>
        <v>0</v>
      </c>
      <c r="K294" s="125">
        <f t="shared" si="23"/>
        <v>0</v>
      </c>
      <c r="L294" s="125">
        <f t="shared" si="24"/>
        <v>0</v>
      </c>
      <c r="M294" s="125" t="e">
        <f t="shared" ca="1" si="25"/>
        <v>#NUM!</v>
      </c>
      <c r="N294" s="125">
        <f t="shared" si="29"/>
        <v>0</v>
      </c>
      <c r="O294" s="125">
        <f t="shared" si="26"/>
        <v>0</v>
      </c>
      <c r="P294" s="125">
        <f t="shared" si="27"/>
        <v>0</v>
      </c>
      <c r="Q294" s="139"/>
      <c r="R294" s="139"/>
      <c r="S294" s="135"/>
      <c r="T294" s="135"/>
      <c r="U294" s="135"/>
      <c r="V294" s="135"/>
      <c r="W294" s="135"/>
      <c r="X294" s="135"/>
      <c r="Y294" s="135"/>
      <c r="Z294" s="135"/>
    </row>
    <row r="295" spans="1:26" ht="23.25" customHeight="1">
      <c r="A295" s="122">
        <v>266</v>
      </c>
      <c r="B295" s="123" t="e">
        <f t="shared" ca="1" si="15"/>
        <v>#NUM!</v>
      </c>
      <c r="C295" s="123" t="e">
        <f t="shared" ca="1" si="16"/>
        <v>#NUM!</v>
      </c>
      <c r="D295" s="124" t="e">
        <f t="shared" ca="1" si="17"/>
        <v>#NUM!</v>
      </c>
      <c r="E295" s="124" t="e">
        <f t="shared" ca="1" si="18"/>
        <v>#NUM!</v>
      </c>
      <c r="F295" s="124" t="e">
        <f t="shared" ca="1" si="19"/>
        <v>#NUM!</v>
      </c>
      <c r="G295" s="124" t="e">
        <f t="shared" ca="1" si="20"/>
        <v>#NUM!</v>
      </c>
      <c r="H295" s="124" t="e">
        <f t="shared" ca="1" si="21"/>
        <v>#NUM!</v>
      </c>
      <c r="I295" s="192">
        <f t="shared" si="22"/>
        <v>22.166666666666668</v>
      </c>
      <c r="J295" s="125">
        <f t="shared" si="28"/>
        <v>0</v>
      </c>
      <c r="K295" s="125">
        <f t="shared" si="23"/>
        <v>0</v>
      </c>
      <c r="L295" s="125">
        <f t="shared" si="24"/>
        <v>0</v>
      </c>
      <c r="M295" s="125" t="e">
        <f t="shared" ca="1" si="25"/>
        <v>#NUM!</v>
      </c>
      <c r="N295" s="125">
        <f t="shared" si="29"/>
        <v>0</v>
      </c>
      <c r="O295" s="125">
        <f t="shared" si="26"/>
        <v>0</v>
      </c>
      <c r="P295" s="125">
        <f t="shared" si="27"/>
        <v>0</v>
      </c>
      <c r="Q295" s="139"/>
      <c r="R295" s="139"/>
      <c r="S295" s="135"/>
      <c r="T295" s="135"/>
      <c r="U295" s="135"/>
      <c r="V295" s="135"/>
      <c r="W295" s="135"/>
      <c r="X295" s="135"/>
      <c r="Y295" s="135"/>
      <c r="Z295" s="135"/>
    </row>
    <row r="296" spans="1:26" ht="23.25" customHeight="1">
      <c r="A296" s="122">
        <v>267</v>
      </c>
      <c r="B296" s="123" t="e">
        <f t="shared" ca="1" si="15"/>
        <v>#NUM!</v>
      </c>
      <c r="C296" s="123" t="e">
        <f t="shared" ca="1" si="16"/>
        <v>#NUM!</v>
      </c>
      <c r="D296" s="124" t="e">
        <f t="shared" ca="1" si="17"/>
        <v>#NUM!</v>
      </c>
      <c r="E296" s="124" t="e">
        <f t="shared" ca="1" si="18"/>
        <v>#NUM!</v>
      </c>
      <c r="F296" s="124" t="e">
        <f t="shared" ca="1" si="19"/>
        <v>#NUM!</v>
      </c>
      <c r="G296" s="124" t="e">
        <f t="shared" ca="1" si="20"/>
        <v>#NUM!</v>
      </c>
      <c r="H296" s="124" t="e">
        <f t="shared" ca="1" si="21"/>
        <v>#NUM!</v>
      </c>
      <c r="I296" s="192">
        <f t="shared" si="22"/>
        <v>22.25</v>
      </c>
      <c r="J296" s="125">
        <f t="shared" si="28"/>
        <v>0</v>
      </c>
      <c r="K296" s="125">
        <f t="shared" si="23"/>
        <v>0</v>
      </c>
      <c r="L296" s="125">
        <f t="shared" si="24"/>
        <v>0</v>
      </c>
      <c r="M296" s="125" t="e">
        <f t="shared" ca="1" si="25"/>
        <v>#NUM!</v>
      </c>
      <c r="N296" s="125">
        <f t="shared" si="29"/>
        <v>0</v>
      </c>
      <c r="O296" s="125">
        <f t="shared" si="26"/>
        <v>0</v>
      </c>
      <c r="P296" s="125">
        <f t="shared" si="27"/>
        <v>0</v>
      </c>
      <c r="Q296" s="139"/>
      <c r="R296" s="139"/>
      <c r="S296" s="135"/>
      <c r="T296" s="135"/>
      <c r="U296" s="135"/>
      <c r="V296" s="135"/>
      <c r="W296" s="135"/>
      <c r="X296" s="135"/>
      <c r="Y296" s="135"/>
      <c r="Z296" s="135"/>
    </row>
    <row r="297" spans="1:26" ht="23.25" customHeight="1">
      <c r="A297" s="122">
        <v>268</v>
      </c>
      <c r="B297" s="123" t="e">
        <f t="shared" ca="1" si="15"/>
        <v>#NUM!</v>
      </c>
      <c r="C297" s="123" t="e">
        <f t="shared" ca="1" si="16"/>
        <v>#NUM!</v>
      </c>
      <c r="D297" s="124" t="e">
        <f t="shared" ca="1" si="17"/>
        <v>#NUM!</v>
      </c>
      <c r="E297" s="124" t="e">
        <f t="shared" ca="1" si="18"/>
        <v>#NUM!</v>
      </c>
      <c r="F297" s="124" t="e">
        <f t="shared" ca="1" si="19"/>
        <v>#NUM!</v>
      </c>
      <c r="G297" s="124" t="e">
        <f t="shared" ca="1" si="20"/>
        <v>#NUM!</v>
      </c>
      <c r="H297" s="124" t="e">
        <f t="shared" ca="1" si="21"/>
        <v>#NUM!</v>
      </c>
      <c r="I297" s="192">
        <f t="shared" si="22"/>
        <v>22.333333333333332</v>
      </c>
      <c r="J297" s="125">
        <f t="shared" si="28"/>
        <v>0</v>
      </c>
      <c r="K297" s="125">
        <f t="shared" si="23"/>
        <v>0</v>
      </c>
      <c r="L297" s="125">
        <f t="shared" si="24"/>
        <v>0</v>
      </c>
      <c r="M297" s="125" t="e">
        <f t="shared" ca="1" si="25"/>
        <v>#NUM!</v>
      </c>
      <c r="N297" s="125">
        <f t="shared" si="29"/>
        <v>0</v>
      </c>
      <c r="O297" s="125">
        <f t="shared" si="26"/>
        <v>0</v>
      </c>
      <c r="P297" s="125">
        <f t="shared" si="27"/>
        <v>0</v>
      </c>
      <c r="Q297" s="139"/>
      <c r="R297" s="139"/>
      <c r="S297" s="135"/>
      <c r="T297" s="135"/>
      <c r="U297" s="135"/>
      <c r="V297" s="135"/>
      <c r="W297" s="135"/>
      <c r="X297" s="135"/>
      <c r="Y297" s="135"/>
      <c r="Z297" s="135"/>
    </row>
    <row r="298" spans="1:26" ht="23.25" customHeight="1">
      <c r="A298" s="122">
        <v>269</v>
      </c>
      <c r="B298" s="123" t="e">
        <f t="shared" ca="1" si="15"/>
        <v>#NUM!</v>
      </c>
      <c r="C298" s="123" t="e">
        <f t="shared" ca="1" si="16"/>
        <v>#NUM!</v>
      </c>
      <c r="D298" s="124" t="e">
        <f t="shared" ca="1" si="17"/>
        <v>#NUM!</v>
      </c>
      <c r="E298" s="124" t="e">
        <f t="shared" ca="1" si="18"/>
        <v>#NUM!</v>
      </c>
      <c r="F298" s="124" t="e">
        <f t="shared" ca="1" si="19"/>
        <v>#NUM!</v>
      </c>
      <c r="G298" s="124" t="e">
        <f t="shared" ca="1" si="20"/>
        <v>#NUM!</v>
      </c>
      <c r="H298" s="124" t="e">
        <f t="shared" ca="1" si="21"/>
        <v>#NUM!</v>
      </c>
      <c r="I298" s="192">
        <f t="shared" si="22"/>
        <v>22.416666666666668</v>
      </c>
      <c r="J298" s="125">
        <f t="shared" si="28"/>
        <v>0</v>
      </c>
      <c r="K298" s="125">
        <f t="shared" si="23"/>
        <v>0</v>
      </c>
      <c r="L298" s="125">
        <f t="shared" si="24"/>
        <v>0</v>
      </c>
      <c r="M298" s="125" t="e">
        <f t="shared" ca="1" si="25"/>
        <v>#NUM!</v>
      </c>
      <c r="N298" s="125">
        <f t="shared" si="29"/>
        <v>0</v>
      </c>
      <c r="O298" s="125">
        <f t="shared" si="26"/>
        <v>0</v>
      </c>
      <c r="P298" s="125">
        <f t="shared" si="27"/>
        <v>0</v>
      </c>
      <c r="Q298" s="139"/>
      <c r="R298" s="139"/>
      <c r="S298" s="135"/>
      <c r="T298" s="135"/>
      <c r="U298" s="135"/>
      <c r="V298" s="135"/>
      <c r="W298" s="135"/>
      <c r="X298" s="135"/>
      <c r="Y298" s="135"/>
      <c r="Z298" s="135"/>
    </row>
    <row r="299" spans="1:26" ht="23.25" customHeight="1">
      <c r="A299" s="122">
        <v>270</v>
      </c>
      <c r="B299" s="123" t="e">
        <f t="shared" ca="1" si="15"/>
        <v>#NUM!</v>
      </c>
      <c r="C299" s="123" t="e">
        <f t="shared" ca="1" si="16"/>
        <v>#NUM!</v>
      </c>
      <c r="D299" s="124" t="e">
        <f t="shared" ca="1" si="17"/>
        <v>#NUM!</v>
      </c>
      <c r="E299" s="124" t="e">
        <f t="shared" ca="1" si="18"/>
        <v>#NUM!</v>
      </c>
      <c r="F299" s="124" t="e">
        <f t="shared" ca="1" si="19"/>
        <v>#NUM!</v>
      </c>
      <c r="G299" s="124" t="e">
        <f t="shared" ca="1" si="20"/>
        <v>#NUM!</v>
      </c>
      <c r="H299" s="124" t="e">
        <f t="shared" ca="1" si="21"/>
        <v>#NUM!</v>
      </c>
      <c r="I299" s="192">
        <f t="shared" si="22"/>
        <v>22.5</v>
      </c>
      <c r="J299" s="125">
        <f t="shared" si="28"/>
        <v>0</v>
      </c>
      <c r="K299" s="125">
        <f t="shared" si="23"/>
        <v>0</v>
      </c>
      <c r="L299" s="125">
        <f t="shared" si="24"/>
        <v>0</v>
      </c>
      <c r="M299" s="125" t="e">
        <f t="shared" ca="1" si="25"/>
        <v>#NUM!</v>
      </c>
      <c r="N299" s="125">
        <f t="shared" si="29"/>
        <v>0</v>
      </c>
      <c r="O299" s="125">
        <f t="shared" si="26"/>
        <v>0</v>
      </c>
      <c r="P299" s="125">
        <f t="shared" si="27"/>
        <v>0</v>
      </c>
      <c r="Q299" s="139"/>
      <c r="R299" s="139"/>
      <c r="S299" s="135"/>
      <c r="T299" s="135"/>
      <c r="U299" s="135"/>
      <c r="V299" s="135"/>
      <c r="W299" s="135"/>
      <c r="X299" s="135"/>
      <c r="Y299" s="135"/>
      <c r="Z299" s="135"/>
    </row>
    <row r="300" spans="1:26" ht="23.25" customHeight="1">
      <c r="A300" s="122">
        <v>271</v>
      </c>
      <c r="B300" s="123" t="e">
        <f t="shared" ca="1" si="15"/>
        <v>#NUM!</v>
      </c>
      <c r="C300" s="123" t="e">
        <f t="shared" ca="1" si="16"/>
        <v>#NUM!</v>
      </c>
      <c r="D300" s="124" t="e">
        <f t="shared" ca="1" si="17"/>
        <v>#NUM!</v>
      </c>
      <c r="E300" s="124" t="e">
        <f t="shared" ca="1" si="18"/>
        <v>#NUM!</v>
      </c>
      <c r="F300" s="124" t="e">
        <f t="shared" ca="1" si="19"/>
        <v>#NUM!</v>
      </c>
      <c r="G300" s="124" t="e">
        <f t="shared" ca="1" si="20"/>
        <v>#NUM!</v>
      </c>
      <c r="H300" s="124" t="e">
        <f t="shared" ca="1" si="21"/>
        <v>#NUM!</v>
      </c>
      <c r="I300" s="192">
        <f t="shared" si="22"/>
        <v>22.583333333333332</v>
      </c>
      <c r="J300" s="125">
        <f t="shared" si="28"/>
        <v>0</v>
      </c>
      <c r="K300" s="125">
        <f t="shared" si="23"/>
        <v>0</v>
      </c>
      <c r="L300" s="125">
        <f t="shared" si="24"/>
        <v>0</v>
      </c>
      <c r="M300" s="125" t="e">
        <f t="shared" ca="1" si="25"/>
        <v>#NUM!</v>
      </c>
      <c r="N300" s="125">
        <f t="shared" si="29"/>
        <v>0</v>
      </c>
      <c r="O300" s="125">
        <f t="shared" si="26"/>
        <v>0</v>
      </c>
      <c r="P300" s="125">
        <f t="shared" si="27"/>
        <v>0</v>
      </c>
      <c r="Q300" s="139"/>
      <c r="R300" s="139"/>
      <c r="S300" s="135"/>
      <c r="T300" s="135"/>
      <c r="U300" s="135"/>
      <c r="V300" s="135"/>
      <c r="W300" s="135"/>
      <c r="X300" s="135"/>
      <c r="Y300" s="135"/>
      <c r="Z300" s="135"/>
    </row>
    <row r="301" spans="1:26" ht="23.25" customHeight="1">
      <c r="A301" s="122">
        <v>272</v>
      </c>
      <c r="B301" s="123" t="e">
        <f t="shared" ca="1" si="15"/>
        <v>#NUM!</v>
      </c>
      <c r="C301" s="123" t="e">
        <f t="shared" ca="1" si="16"/>
        <v>#NUM!</v>
      </c>
      <c r="D301" s="124" t="e">
        <f t="shared" ca="1" si="17"/>
        <v>#NUM!</v>
      </c>
      <c r="E301" s="124" t="e">
        <f t="shared" ca="1" si="18"/>
        <v>#NUM!</v>
      </c>
      <c r="F301" s="124" t="e">
        <f t="shared" ca="1" si="19"/>
        <v>#NUM!</v>
      </c>
      <c r="G301" s="124" t="e">
        <f t="shared" ca="1" si="20"/>
        <v>#NUM!</v>
      </c>
      <c r="H301" s="124" t="e">
        <f t="shared" ca="1" si="21"/>
        <v>#NUM!</v>
      </c>
      <c r="I301" s="192">
        <f t="shared" si="22"/>
        <v>22.666666666666668</v>
      </c>
      <c r="J301" s="125">
        <f t="shared" si="28"/>
        <v>0</v>
      </c>
      <c r="K301" s="125">
        <f t="shared" si="23"/>
        <v>0</v>
      </c>
      <c r="L301" s="125">
        <f t="shared" si="24"/>
        <v>0</v>
      </c>
      <c r="M301" s="125" t="e">
        <f t="shared" ca="1" si="25"/>
        <v>#NUM!</v>
      </c>
      <c r="N301" s="125">
        <f t="shared" si="29"/>
        <v>0</v>
      </c>
      <c r="O301" s="125">
        <f t="shared" si="26"/>
        <v>0</v>
      </c>
      <c r="P301" s="125">
        <f t="shared" si="27"/>
        <v>0</v>
      </c>
      <c r="Q301" s="139"/>
      <c r="R301" s="139"/>
      <c r="S301" s="135"/>
      <c r="T301" s="135"/>
      <c r="U301" s="135"/>
      <c r="V301" s="135"/>
      <c r="W301" s="135"/>
      <c r="X301" s="135"/>
      <c r="Y301" s="135"/>
      <c r="Z301" s="135"/>
    </row>
    <row r="302" spans="1:26" ht="23.25" customHeight="1">
      <c r="A302" s="122">
        <v>273</v>
      </c>
      <c r="B302" s="123" t="e">
        <f t="shared" ca="1" si="15"/>
        <v>#NUM!</v>
      </c>
      <c r="C302" s="123" t="e">
        <f t="shared" ca="1" si="16"/>
        <v>#NUM!</v>
      </c>
      <c r="D302" s="124" t="e">
        <f t="shared" ca="1" si="17"/>
        <v>#NUM!</v>
      </c>
      <c r="E302" s="124" t="e">
        <f t="shared" ca="1" si="18"/>
        <v>#NUM!</v>
      </c>
      <c r="F302" s="124" t="e">
        <f t="shared" ca="1" si="19"/>
        <v>#NUM!</v>
      </c>
      <c r="G302" s="124" t="e">
        <f t="shared" ca="1" si="20"/>
        <v>#NUM!</v>
      </c>
      <c r="H302" s="124" t="e">
        <f t="shared" ca="1" si="21"/>
        <v>#NUM!</v>
      </c>
      <c r="I302" s="192">
        <f t="shared" si="22"/>
        <v>22.75</v>
      </c>
      <c r="J302" s="125">
        <f t="shared" si="28"/>
        <v>0</v>
      </c>
      <c r="K302" s="125">
        <f t="shared" si="23"/>
        <v>0</v>
      </c>
      <c r="L302" s="125">
        <f t="shared" si="24"/>
        <v>0</v>
      </c>
      <c r="M302" s="125" t="e">
        <f t="shared" ca="1" si="25"/>
        <v>#NUM!</v>
      </c>
      <c r="N302" s="125">
        <f t="shared" si="29"/>
        <v>0</v>
      </c>
      <c r="O302" s="125">
        <f t="shared" si="26"/>
        <v>0</v>
      </c>
      <c r="P302" s="125">
        <f t="shared" si="27"/>
        <v>0</v>
      </c>
      <c r="Q302" s="139"/>
      <c r="R302" s="139"/>
      <c r="S302" s="135"/>
      <c r="T302" s="135"/>
      <c r="U302" s="135"/>
      <c r="V302" s="135"/>
      <c r="W302" s="135"/>
      <c r="X302" s="135"/>
      <c r="Y302" s="135"/>
      <c r="Z302" s="135"/>
    </row>
    <row r="303" spans="1:26" ht="23.25" customHeight="1">
      <c r="A303" s="122">
        <v>274</v>
      </c>
      <c r="B303" s="123" t="e">
        <f t="shared" ca="1" si="15"/>
        <v>#NUM!</v>
      </c>
      <c r="C303" s="123" t="e">
        <f t="shared" ca="1" si="16"/>
        <v>#NUM!</v>
      </c>
      <c r="D303" s="124" t="e">
        <f t="shared" ca="1" si="17"/>
        <v>#NUM!</v>
      </c>
      <c r="E303" s="124" t="e">
        <f t="shared" ca="1" si="18"/>
        <v>#NUM!</v>
      </c>
      <c r="F303" s="124" t="e">
        <f t="shared" ca="1" si="19"/>
        <v>#NUM!</v>
      </c>
      <c r="G303" s="124" t="e">
        <f t="shared" ca="1" si="20"/>
        <v>#NUM!</v>
      </c>
      <c r="H303" s="124" t="e">
        <f t="shared" ca="1" si="21"/>
        <v>#NUM!</v>
      </c>
      <c r="I303" s="192">
        <f t="shared" si="22"/>
        <v>22.833333333333332</v>
      </c>
      <c r="J303" s="125">
        <f t="shared" si="28"/>
        <v>0</v>
      </c>
      <c r="K303" s="125">
        <f t="shared" si="23"/>
        <v>0</v>
      </c>
      <c r="L303" s="125">
        <f t="shared" si="24"/>
        <v>0</v>
      </c>
      <c r="M303" s="125" t="e">
        <f t="shared" ca="1" si="25"/>
        <v>#NUM!</v>
      </c>
      <c r="N303" s="125">
        <f t="shared" si="29"/>
        <v>0</v>
      </c>
      <c r="O303" s="125">
        <f t="shared" si="26"/>
        <v>0</v>
      </c>
      <c r="P303" s="125">
        <f t="shared" si="27"/>
        <v>0</v>
      </c>
      <c r="Q303" s="139"/>
      <c r="R303" s="139"/>
      <c r="S303" s="135"/>
      <c r="T303" s="135"/>
      <c r="U303" s="135"/>
      <c r="V303" s="135"/>
      <c r="W303" s="135"/>
      <c r="X303" s="135"/>
      <c r="Y303" s="135"/>
      <c r="Z303" s="135"/>
    </row>
    <row r="304" spans="1:26" ht="23.25" customHeight="1">
      <c r="A304" s="122">
        <v>275</v>
      </c>
      <c r="B304" s="123" t="e">
        <f t="shared" ca="1" si="15"/>
        <v>#NUM!</v>
      </c>
      <c r="C304" s="123" t="e">
        <f t="shared" ca="1" si="16"/>
        <v>#NUM!</v>
      </c>
      <c r="D304" s="124" t="e">
        <f t="shared" ca="1" si="17"/>
        <v>#NUM!</v>
      </c>
      <c r="E304" s="124" t="e">
        <f t="shared" ca="1" si="18"/>
        <v>#NUM!</v>
      </c>
      <c r="F304" s="124" t="e">
        <f t="shared" ca="1" si="19"/>
        <v>#NUM!</v>
      </c>
      <c r="G304" s="124" t="e">
        <f t="shared" ca="1" si="20"/>
        <v>#NUM!</v>
      </c>
      <c r="H304" s="124" t="e">
        <f t="shared" ca="1" si="21"/>
        <v>#NUM!</v>
      </c>
      <c r="I304" s="192">
        <f t="shared" si="22"/>
        <v>22.916666666666668</v>
      </c>
      <c r="J304" s="125">
        <f t="shared" si="28"/>
        <v>0</v>
      </c>
      <c r="K304" s="125">
        <f t="shared" si="23"/>
        <v>0</v>
      </c>
      <c r="L304" s="125">
        <f t="shared" si="24"/>
        <v>0</v>
      </c>
      <c r="M304" s="125" t="e">
        <f t="shared" ca="1" si="25"/>
        <v>#NUM!</v>
      </c>
      <c r="N304" s="125">
        <f t="shared" si="29"/>
        <v>0</v>
      </c>
      <c r="O304" s="125">
        <f t="shared" si="26"/>
        <v>0</v>
      </c>
      <c r="P304" s="125">
        <f t="shared" si="27"/>
        <v>0</v>
      </c>
      <c r="Q304" s="139"/>
      <c r="R304" s="139"/>
      <c r="S304" s="135"/>
      <c r="T304" s="135"/>
      <c r="U304" s="135"/>
      <c r="V304" s="135"/>
      <c r="W304" s="135"/>
      <c r="X304" s="135"/>
      <c r="Y304" s="135"/>
      <c r="Z304" s="135"/>
    </row>
    <row r="305" spans="1:26" ht="23.25" customHeight="1">
      <c r="A305" s="122">
        <v>276</v>
      </c>
      <c r="B305" s="123" t="e">
        <f t="shared" ca="1" si="15"/>
        <v>#NUM!</v>
      </c>
      <c r="C305" s="123" t="e">
        <f t="shared" ca="1" si="16"/>
        <v>#NUM!</v>
      </c>
      <c r="D305" s="124" t="e">
        <f t="shared" ca="1" si="17"/>
        <v>#NUM!</v>
      </c>
      <c r="E305" s="124" t="e">
        <f t="shared" ca="1" si="18"/>
        <v>#NUM!</v>
      </c>
      <c r="F305" s="124" t="e">
        <f t="shared" ca="1" si="19"/>
        <v>#NUM!</v>
      </c>
      <c r="G305" s="124" t="e">
        <f t="shared" ca="1" si="20"/>
        <v>#NUM!</v>
      </c>
      <c r="H305" s="124" t="e">
        <f t="shared" ca="1" si="21"/>
        <v>#NUM!</v>
      </c>
      <c r="I305" s="192">
        <f t="shared" si="22"/>
        <v>23</v>
      </c>
      <c r="J305" s="125">
        <f t="shared" si="28"/>
        <v>0</v>
      </c>
      <c r="K305" s="125">
        <f t="shared" si="23"/>
        <v>0</v>
      </c>
      <c r="L305" s="125">
        <f t="shared" si="24"/>
        <v>0</v>
      </c>
      <c r="M305" s="125" t="e">
        <f t="shared" ca="1" si="25"/>
        <v>#NUM!</v>
      </c>
      <c r="N305" s="125">
        <f t="shared" si="29"/>
        <v>0</v>
      </c>
      <c r="O305" s="125">
        <f t="shared" si="26"/>
        <v>0</v>
      </c>
      <c r="P305" s="125">
        <f t="shared" si="27"/>
        <v>0</v>
      </c>
      <c r="Q305" s="139"/>
      <c r="R305" s="139"/>
      <c r="S305" s="135"/>
      <c r="T305" s="135"/>
      <c r="U305" s="135"/>
      <c r="V305" s="135"/>
      <c r="W305" s="135"/>
      <c r="X305" s="135"/>
      <c r="Y305" s="135"/>
      <c r="Z305" s="135"/>
    </row>
    <row r="306" spans="1:26" ht="23.25" customHeight="1">
      <c r="A306" s="122">
        <v>277</v>
      </c>
      <c r="B306" s="123" t="e">
        <f t="shared" ca="1" si="15"/>
        <v>#NUM!</v>
      </c>
      <c r="C306" s="123" t="e">
        <f t="shared" ca="1" si="16"/>
        <v>#NUM!</v>
      </c>
      <c r="D306" s="124" t="e">
        <f t="shared" ca="1" si="17"/>
        <v>#NUM!</v>
      </c>
      <c r="E306" s="124" t="e">
        <f t="shared" ca="1" si="18"/>
        <v>#NUM!</v>
      </c>
      <c r="F306" s="124" t="e">
        <f t="shared" ca="1" si="19"/>
        <v>#NUM!</v>
      </c>
      <c r="G306" s="124" t="e">
        <f t="shared" ca="1" si="20"/>
        <v>#NUM!</v>
      </c>
      <c r="H306" s="124" t="e">
        <f t="shared" ca="1" si="21"/>
        <v>#NUM!</v>
      </c>
      <c r="I306" s="192">
        <f t="shared" si="22"/>
        <v>23.083333333333332</v>
      </c>
      <c r="J306" s="125">
        <f t="shared" si="28"/>
        <v>0</v>
      </c>
      <c r="K306" s="125">
        <f t="shared" si="23"/>
        <v>0</v>
      </c>
      <c r="L306" s="125">
        <f t="shared" si="24"/>
        <v>0</v>
      </c>
      <c r="M306" s="125" t="e">
        <f t="shared" ca="1" si="25"/>
        <v>#NUM!</v>
      </c>
      <c r="N306" s="125">
        <f t="shared" si="29"/>
        <v>0</v>
      </c>
      <c r="O306" s="125">
        <f t="shared" si="26"/>
        <v>0</v>
      </c>
      <c r="P306" s="125">
        <f t="shared" si="27"/>
        <v>0</v>
      </c>
      <c r="Q306" s="139"/>
      <c r="R306" s="139"/>
      <c r="S306" s="135"/>
      <c r="T306" s="135"/>
      <c r="U306" s="135"/>
      <c r="V306" s="135"/>
      <c r="W306" s="135"/>
      <c r="X306" s="135"/>
      <c r="Y306" s="135"/>
      <c r="Z306" s="135"/>
    </row>
    <row r="307" spans="1:26" ht="23.25" customHeight="1">
      <c r="A307" s="122">
        <v>278</v>
      </c>
      <c r="B307" s="123" t="e">
        <f t="shared" ca="1" si="15"/>
        <v>#NUM!</v>
      </c>
      <c r="C307" s="123" t="e">
        <f t="shared" ca="1" si="16"/>
        <v>#NUM!</v>
      </c>
      <c r="D307" s="124" t="e">
        <f t="shared" ca="1" si="17"/>
        <v>#NUM!</v>
      </c>
      <c r="E307" s="124" t="e">
        <f t="shared" ca="1" si="18"/>
        <v>#NUM!</v>
      </c>
      <c r="F307" s="124" t="e">
        <f t="shared" ca="1" si="19"/>
        <v>#NUM!</v>
      </c>
      <c r="G307" s="124" t="e">
        <f t="shared" ca="1" si="20"/>
        <v>#NUM!</v>
      </c>
      <c r="H307" s="124" t="e">
        <f t="shared" ca="1" si="21"/>
        <v>#NUM!</v>
      </c>
      <c r="I307" s="192">
        <f t="shared" si="22"/>
        <v>23.166666666666668</v>
      </c>
      <c r="J307" s="125">
        <f t="shared" si="28"/>
        <v>0</v>
      </c>
      <c r="K307" s="125">
        <f t="shared" si="23"/>
        <v>0</v>
      </c>
      <c r="L307" s="125">
        <f t="shared" si="24"/>
        <v>0</v>
      </c>
      <c r="M307" s="125" t="e">
        <f t="shared" ca="1" si="25"/>
        <v>#NUM!</v>
      </c>
      <c r="N307" s="125">
        <f t="shared" si="29"/>
        <v>0</v>
      </c>
      <c r="O307" s="125">
        <f t="shared" si="26"/>
        <v>0</v>
      </c>
      <c r="P307" s="125">
        <f t="shared" si="27"/>
        <v>0</v>
      </c>
      <c r="Q307" s="139"/>
      <c r="R307" s="139"/>
      <c r="S307" s="135"/>
      <c r="T307" s="135"/>
      <c r="U307" s="135"/>
      <c r="V307" s="135"/>
      <c r="W307" s="135"/>
      <c r="X307" s="135"/>
      <c r="Y307" s="135"/>
      <c r="Z307" s="135"/>
    </row>
    <row r="308" spans="1:26" ht="23.25" customHeight="1">
      <c r="A308" s="122">
        <v>279</v>
      </c>
      <c r="B308" s="123" t="e">
        <f t="shared" ca="1" si="15"/>
        <v>#NUM!</v>
      </c>
      <c r="C308" s="123" t="e">
        <f t="shared" ca="1" si="16"/>
        <v>#NUM!</v>
      </c>
      <c r="D308" s="124" t="e">
        <f t="shared" ca="1" si="17"/>
        <v>#NUM!</v>
      </c>
      <c r="E308" s="124" t="e">
        <f t="shared" ca="1" si="18"/>
        <v>#NUM!</v>
      </c>
      <c r="F308" s="124" t="e">
        <f t="shared" ca="1" si="19"/>
        <v>#NUM!</v>
      </c>
      <c r="G308" s="124" t="e">
        <f t="shared" ca="1" si="20"/>
        <v>#NUM!</v>
      </c>
      <c r="H308" s="124" t="e">
        <f t="shared" ca="1" si="21"/>
        <v>#NUM!</v>
      </c>
      <c r="I308" s="192">
        <f t="shared" si="22"/>
        <v>23.25</v>
      </c>
      <c r="J308" s="125">
        <f t="shared" si="28"/>
        <v>0</v>
      </c>
      <c r="K308" s="125">
        <f t="shared" si="23"/>
        <v>0</v>
      </c>
      <c r="L308" s="125">
        <f t="shared" si="24"/>
        <v>0</v>
      </c>
      <c r="M308" s="125" t="e">
        <f t="shared" ca="1" si="25"/>
        <v>#NUM!</v>
      </c>
      <c r="N308" s="125">
        <f t="shared" si="29"/>
        <v>0</v>
      </c>
      <c r="O308" s="125">
        <f t="shared" si="26"/>
        <v>0</v>
      </c>
      <c r="P308" s="125">
        <f t="shared" si="27"/>
        <v>0</v>
      </c>
      <c r="Q308" s="139"/>
      <c r="R308" s="139"/>
      <c r="S308" s="135"/>
      <c r="T308" s="135"/>
      <c r="U308" s="135"/>
      <c r="V308" s="135"/>
      <c r="W308" s="135"/>
      <c r="X308" s="135"/>
      <c r="Y308" s="135"/>
      <c r="Z308" s="135"/>
    </row>
    <row r="309" spans="1:26" ht="23.25" customHeight="1">
      <c r="A309" s="122">
        <v>280</v>
      </c>
      <c r="B309" s="123" t="e">
        <f t="shared" ca="1" si="15"/>
        <v>#NUM!</v>
      </c>
      <c r="C309" s="123" t="e">
        <f t="shared" ca="1" si="16"/>
        <v>#NUM!</v>
      </c>
      <c r="D309" s="124" t="e">
        <f t="shared" ca="1" si="17"/>
        <v>#NUM!</v>
      </c>
      <c r="E309" s="124" t="e">
        <f t="shared" ca="1" si="18"/>
        <v>#NUM!</v>
      </c>
      <c r="F309" s="124" t="e">
        <f t="shared" ca="1" si="19"/>
        <v>#NUM!</v>
      </c>
      <c r="G309" s="124" t="e">
        <f t="shared" ca="1" si="20"/>
        <v>#NUM!</v>
      </c>
      <c r="H309" s="124" t="e">
        <f t="shared" ca="1" si="21"/>
        <v>#NUM!</v>
      </c>
      <c r="I309" s="192">
        <f t="shared" si="22"/>
        <v>23.333333333333332</v>
      </c>
      <c r="J309" s="125">
        <f t="shared" si="28"/>
        <v>0</v>
      </c>
      <c r="K309" s="125">
        <f t="shared" si="23"/>
        <v>0</v>
      </c>
      <c r="L309" s="125">
        <f t="shared" si="24"/>
        <v>0</v>
      </c>
      <c r="M309" s="125" t="e">
        <f t="shared" ca="1" si="25"/>
        <v>#NUM!</v>
      </c>
      <c r="N309" s="125">
        <f t="shared" si="29"/>
        <v>0</v>
      </c>
      <c r="O309" s="125">
        <f t="shared" si="26"/>
        <v>0</v>
      </c>
      <c r="P309" s="125">
        <f t="shared" si="27"/>
        <v>0</v>
      </c>
      <c r="Q309" s="139"/>
      <c r="R309" s="139"/>
      <c r="S309" s="135"/>
      <c r="T309" s="135"/>
      <c r="U309" s="135"/>
      <c r="V309" s="135"/>
      <c r="W309" s="135"/>
      <c r="X309" s="135"/>
      <c r="Y309" s="135"/>
      <c r="Z309" s="135"/>
    </row>
    <row r="310" spans="1:26" ht="23.25" customHeight="1">
      <c r="A310" s="122">
        <v>281</v>
      </c>
      <c r="B310" s="123" t="e">
        <f t="shared" ca="1" si="15"/>
        <v>#NUM!</v>
      </c>
      <c r="C310" s="123" t="e">
        <f t="shared" ca="1" si="16"/>
        <v>#NUM!</v>
      </c>
      <c r="D310" s="124" t="e">
        <f t="shared" ca="1" si="17"/>
        <v>#NUM!</v>
      </c>
      <c r="E310" s="124" t="e">
        <f t="shared" ca="1" si="18"/>
        <v>#NUM!</v>
      </c>
      <c r="F310" s="124" t="e">
        <f t="shared" ca="1" si="19"/>
        <v>#NUM!</v>
      </c>
      <c r="G310" s="124" t="e">
        <f t="shared" ca="1" si="20"/>
        <v>#NUM!</v>
      </c>
      <c r="H310" s="124" t="e">
        <f t="shared" ca="1" si="21"/>
        <v>#NUM!</v>
      </c>
      <c r="I310" s="192">
        <f t="shared" si="22"/>
        <v>23.416666666666668</v>
      </c>
      <c r="J310" s="125">
        <f t="shared" si="28"/>
        <v>0</v>
      </c>
      <c r="K310" s="125">
        <f t="shared" si="23"/>
        <v>0</v>
      </c>
      <c r="L310" s="125">
        <f t="shared" si="24"/>
        <v>0</v>
      </c>
      <c r="M310" s="125" t="e">
        <f t="shared" ca="1" si="25"/>
        <v>#NUM!</v>
      </c>
      <c r="N310" s="125">
        <f t="shared" si="29"/>
        <v>0</v>
      </c>
      <c r="O310" s="125">
        <f t="shared" si="26"/>
        <v>0</v>
      </c>
      <c r="P310" s="125">
        <f t="shared" si="27"/>
        <v>0</v>
      </c>
      <c r="Q310" s="139"/>
      <c r="R310" s="139"/>
      <c r="S310" s="135"/>
      <c r="T310" s="135"/>
      <c r="U310" s="135"/>
      <c r="V310" s="135"/>
      <c r="W310" s="135"/>
      <c r="X310" s="135"/>
      <c r="Y310" s="135"/>
      <c r="Z310" s="135"/>
    </row>
    <row r="311" spans="1:26" ht="23.25" customHeight="1">
      <c r="A311" s="122">
        <v>282</v>
      </c>
      <c r="B311" s="123" t="e">
        <f t="shared" ca="1" si="15"/>
        <v>#NUM!</v>
      </c>
      <c r="C311" s="123" t="e">
        <f t="shared" ca="1" si="16"/>
        <v>#NUM!</v>
      </c>
      <c r="D311" s="124" t="e">
        <f t="shared" ca="1" si="17"/>
        <v>#NUM!</v>
      </c>
      <c r="E311" s="124" t="e">
        <f t="shared" ca="1" si="18"/>
        <v>#NUM!</v>
      </c>
      <c r="F311" s="124" t="e">
        <f t="shared" ca="1" si="19"/>
        <v>#NUM!</v>
      </c>
      <c r="G311" s="124" t="e">
        <f t="shared" ca="1" si="20"/>
        <v>#NUM!</v>
      </c>
      <c r="H311" s="124" t="e">
        <f t="shared" ca="1" si="21"/>
        <v>#NUM!</v>
      </c>
      <c r="I311" s="192">
        <f t="shared" si="22"/>
        <v>23.5</v>
      </c>
      <c r="J311" s="125">
        <f t="shared" si="28"/>
        <v>0</v>
      </c>
      <c r="K311" s="125">
        <f t="shared" si="23"/>
        <v>0</v>
      </c>
      <c r="L311" s="125">
        <f t="shared" si="24"/>
        <v>0</v>
      </c>
      <c r="M311" s="125" t="e">
        <f t="shared" ca="1" si="25"/>
        <v>#NUM!</v>
      </c>
      <c r="N311" s="125">
        <f t="shared" si="29"/>
        <v>0</v>
      </c>
      <c r="O311" s="125">
        <f t="shared" si="26"/>
        <v>0</v>
      </c>
      <c r="P311" s="125">
        <f t="shared" si="27"/>
        <v>0</v>
      </c>
      <c r="Q311" s="139"/>
      <c r="R311" s="139"/>
      <c r="S311" s="135"/>
      <c r="T311" s="135"/>
      <c r="U311" s="135"/>
      <c r="V311" s="135"/>
      <c r="W311" s="135"/>
      <c r="X311" s="135"/>
      <c r="Y311" s="135"/>
      <c r="Z311" s="135"/>
    </row>
    <row r="312" spans="1:26" ht="23.25" customHeight="1">
      <c r="A312" s="122">
        <v>283</v>
      </c>
      <c r="B312" s="123" t="e">
        <f t="shared" ca="1" si="15"/>
        <v>#NUM!</v>
      </c>
      <c r="C312" s="123" t="e">
        <f t="shared" ca="1" si="16"/>
        <v>#NUM!</v>
      </c>
      <c r="D312" s="124" t="e">
        <f t="shared" ca="1" si="17"/>
        <v>#NUM!</v>
      </c>
      <c r="E312" s="124" t="e">
        <f t="shared" ca="1" si="18"/>
        <v>#NUM!</v>
      </c>
      <c r="F312" s="124" t="e">
        <f t="shared" ca="1" si="19"/>
        <v>#NUM!</v>
      </c>
      <c r="G312" s="124" t="e">
        <f t="shared" ca="1" si="20"/>
        <v>#NUM!</v>
      </c>
      <c r="H312" s="124" t="e">
        <f t="shared" ca="1" si="21"/>
        <v>#NUM!</v>
      </c>
      <c r="I312" s="192">
        <f t="shared" si="22"/>
        <v>23.583333333333332</v>
      </c>
      <c r="J312" s="125">
        <f t="shared" si="28"/>
        <v>0</v>
      </c>
      <c r="K312" s="125">
        <f t="shared" si="23"/>
        <v>0</v>
      </c>
      <c r="L312" s="125">
        <f t="shared" si="24"/>
        <v>0</v>
      </c>
      <c r="M312" s="125" t="e">
        <f t="shared" ca="1" si="25"/>
        <v>#NUM!</v>
      </c>
      <c r="N312" s="125">
        <f t="shared" si="29"/>
        <v>0</v>
      </c>
      <c r="O312" s="125">
        <f t="shared" si="26"/>
        <v>0</v>
      </c>
      <c r="P312" s="125">
        <f t="shared" si="27"/>
        <v>0</v>
      </c>
      <c r="Q312" s="139"/>
      <c r="R312" s="139"/>
      <c r="S312" s="135"/>
      <c r="T312" s="135"/>
      <c r="U312" s="135"/>
      <c r="V312" s="135"/>
      <c r="W312" s="135"/>
      <c r="X312" s="135"/>
      <c r="Y312" s="135"/>
      <c r="Z312" s="135"/>
    </row>
    <row r="313" spans="1:26" ht="23.25" customHeight="1">
      <c r="A313" s="122">
        <v>284</v>
      </c>
      <c r="B313" s="123" t="e">
        <f t="shared" ca="1" si="15"/>
        <v>#NUM!</v>
      </c>
      <c r="C313" s="123" t="e">
        <f t="shared" ca="1" si="16"/>
        <v>#NUM!</v>
      </c>
      <c r="D313" s="124" t="e">
        <f t="shared" ca="1" si="17"/>
        <v>#NUM!</v>
      </c>
      <c r="E313" s="124" t="e">
        <f t="shared" ca="1" si="18"/>
        <v>#NUM!</v>
      </c>
      <c r="F313" s="124" t="e">
        <f t="shared" ca="1" si="19"/>
        <v>#NUM!</v>
      </c>
      <c r="G313" s="124" t="e">
        <f t="shared" ca="1" si="20"/>
        <v>#NUM!</v>
      </c>
      <c r="H313" s="124" t="e">
        <f t="shared" ca="1" si="21"/>
        <v>#NUM!</v>
      </c>
      <c r="I313" s="192">
        <f t="shared" si="22"/>
        <v>23.666666666666668</v>
      </c>
      <c r="J313" s="125">
        <f t="shared" si="28"/>
        <v>0</v>
      </c>
      <c r="K313" s="125">
        <f t="shared" si="23"/>
        <v>0</v>
      </c>
      <c r="L313" s="125">
        <f t="shared" si="24"/>
        <v>0</v>
      </c>
      <c r="M313" s="125" t="e">
        <f t="shared" ca="1" si="25"/>
        <v>#NUM!</v>
      </c>
      <c r="N313" s="125">
        <f t="shared" si="29"/>
        <v>0</v>
      </c>
      <c r="O313" s="125">
        <f t="shared" si="26"/>
        <v>0</v>
      </c>
      <c r="P313" s="125">
        <f t="shared" si="27"/>
        <v>0</v>
      </c>
      <c r="Q313" s="139"/>
      <c r="R313" s="139"/>
      <c r="S313" s="135"/>
      <c r="T313" s="135"/>
      <c r="U313" s="135"/>
      <c r="V313" s="135"/>
      <c r="W313" s="135"/>
      <c r="X313" s="135"/>
      <c r="Y313" s="135"/>
      <c r="Z313" s="135"/>
    </row>
    <row r="314" spans="1:26" ht="23.25" customHeight="1">
      <c r="A314" s="122">
        <v>285</v>
      </c>
      <c r="B314" s="123" t="e">
        <f t="shared" ca="1" si="15"/>
        <v>#NUM!</v>
      </c>
      <c r="C314" s="123" t="e">
        <f t="shared" ca="1" si="16"/>
        <v>#NUM!</v>
      </c>
      <c r="D314" s="124" t="e">
        <f t="shared" ca="1" si="17"/>
        <v>#NUM!</v>
      </c>
      <c r="E314" s="124" t="e">
        <f t="shared" ca="1" si="18"/>
        <v>#NUM!</v>
      </c>
      <c r="F314" s="124" t="e">
        <f t="shared" ca="1" si="19"/>
        <v>#NUM!</v>
      </c>
      <c r="G314" s="124" t="e">
        <f t="shared" ca="1" si="20"/>
        <v>#NUM!</v>
      </c>
      <c r="H314" s="124" t="e">
        <f t="shared" ca="1" si="21"/>
        <v>#NUM!</v>
      </c>
      <c r="I314" s="192">
        <f t="shared" si="22"/>
        <v>23.75</v>
      </c>
      <c r="J314" s="125">
        <f t="shared" si="28"/>
        <v>0</v>
      </c>
      <c r="K314" s="125">
        <f t="shared" si="23"/>
        <v>0</v>
      </c>
      <c r="L314" s="125">
        <f t="shared" si="24"/>
        <v>0</v>
      </c>
      <c r="M314" s="125" t="e">
        <f t="shared" ca="1" si="25"/>
        <v>#NUM!</v>
      </c>
      <c r="N314" s="125">
        <f t="shared" si="29"/>
        <v>0</v>
      </c>
      <c r="O314" s="125">
        <f t="shared" si="26"/>
        <v>0</v>
      </c>
      <c r="P314" s="125">
        <f t="shared" si="27"/>
        <v>0</v>
      </c>
      <c r="Q314" s="139"/>
      <c r="R314" s="139"/>
      <c r="S314" s="135"/>
      <c r="T314" s="135"/>
      <c r="U314" s="135"/>
      <c r="V314" s="135"/>
      <c r="W314" s="135"/>
      <c r="X314" s="135"/>
      <c r="Y314" s="135"/>
      <c r="Z314" s="135"/>
    </row>
    <row r="315" spans="1:26" ht="23.25" customHeight="1">
      <c r="A315" s="122">
        <v>286</v>
      </c>
      <c r="B315" s="123" t="e">
        <f t="shared" ca="1" si="15"/>
        <v>#NUM!</v>
      </c>
      <c r="C315" s="123" t="e">
        <f t="shared" ca="1" si="16"/>
        <v>#NUM!</v>
      </c>
      <c r="D315" s="124" t="e">
        <f t="shared" ca="1" si="17"/>
        <v>#NUM!</v>
      </c>
      <c r="E315" s="124" t="e">
        <f t="shared" ca="1" si="18"/>
        <v>#NUM!</v>
      </c>
      <c r="F315" s="124" t="e">
        <f t="shared" ca="1" si="19"/>
        <v>#NUM!</v>
      </c>
      <c r="G315" s="124" t="e">
        <f t="shared" ca="1" si="20"/>
        <v>#NUM!</v>
      </c>
      <c r="H315" s="124" t="e">
        <f t="shared" ca="1" si="21"/>
        <v>#NUM!</v>
      </c>
      <c r="I315" s="192">
        <f t="shared" si="22"/>
        <v>23.833333333333332</v>
      </c>
      <c r="J315" s="125">
        <f t="shared" si="28"/>
        <v>0</v>
      </c>
      <c r="K315" s="125">
        <f t="shared" si="23"/>
        <v>0</v>
      </c>
      <c r="L315" s="125">
        <f t="shared" si="24"/>
        <v>0</v>
      </c>
      <c r="M315" s="125" t="e">
        <f t="shared" ca="1" si="25"/>
        <v>#NUM!</v>
      </c>
      <c r="N315" s="125">
        <f t="shared" si="29"/>
        <v>0</v>
      </c>
      <c r="O315" s="125">
        <f t="shared" si="26"/>
        <v>0</v>
      </c>
      <c r="P315" s="125">
        <f t="shared" si="27"/>
        <v>0</v>
      </c>
      <c r="Q315" s="139"/>
      <c r="R315" s="139"/>
      <c r="S315" s="135"/>
      <c r="T315" s="135"/>
      <c r="U315" s="135"/>
      <c r="V315" s="135"/>
      <c r="W315" s="135"/>
      <c r="X315" s="135"/>
      <c r="Y315" s="135"/>
      <c r="Z315" s="135"/>
    </row>
    <row r="316" spans="1:26" ht="23.25" customHeight="1">
      <c r="A316" s="122">
        <v>287</v>
      </c>
      <c r="B316" s="123" t="e">
        <f t="shared" ca="1" si="15"/>
        <v>#NUM!</v>
      </c>
      <c r="C316" s="123" t="e">
        <f t="shared" ca="1" si="16"/>
        <v>#NUM!</v>
      </c>
      <c r="D316" s="124" t="e">
        <f t="shared" ca="1" si="17"/>
        <v>#NUM!</v>
      </c>
      <c r="E316" s="124" t="e">
        <f t="shared" ca="1" si="18"/>
        <v>#NUM!</v>
      </c>
      <c r="F316" s="124" t="e">
        <f t="shared" ca="1" si="19"/>
        <v>#NUM!</v>
      </c>
      <c r="G316" s="124" t="e">
        <f t="shared" ca="1" si="20"/>
        <v>#NUM!</v>
      </c>
      <c r="H316" s="124" t="e">
        <f t="shared" ca="1" si="21"/>
        <v>#NUM!</v>
      </c>
      <c r="I316" s="192">
        <f t="shared" si="22"/>
        <v>23.916666666666668</v>
      </c>
      <c r="J316" s="125">
        <f t="shared" si="28"/>
        <v>0</v>
      </c>
      <c r="K316" s="125">
        <f t="shared" si="23"/>
        <v>0</v>
      </c>
      <c r="L316" s="125">
        <f t="shared" si="24"/>
        <v>0</v>
      </c>
      <c r="M316" s="125" t="e">
        <f t="shared" ca="1" si="25"/>
        <v>#NUM!</v>
      </c>
      <c r="N316" s="125">
        <f t="shared" si="29"/>
        <v>0</v>
      </c>
      <c r="O316" s="125">
        <f t="shared" si="26"/>
        <v>0</v>
      </c>
      <c r="P316" s="125">
        <f t="shared" si="27"/>
        <v>0</v>
      </c>
      <c r="Q316" s="139"/>
      <c r="R316" s="139"/>
      <c r="S316" s="135"/>
      <c r="T316" s="135"/>
      <c r="U316" s="135"/>
      <c r="V316" s="135"/>
      <c r="W316" s="135"/>
      <c r="X316" s="135"/>
      <c r="Y316" s="135"/>
      <c r="Z316" s="135"/>
    </row>
    <row r="317" spans="1:26" ht="23.25" customHeight="1">
      <c r="A317" s="122">
        <v>288</v>
      </c>
      <c r="B317" s="123" t="e">
        <f t="shared" ca="1" si="15"/>
        <v>#NUM!</v>
      </c>
      <c r="C317" s="123" t="e">
        <f t="shared" ca="1" si="16"/>
        <v>#NUM!</v>
      </c>
      <c r="D317" s="124" t="e">
        <f t="shared" ca="1" si="17"/>
        <v>#NUM!</v>
      </c>
      <c r="E317" s="124" t="e">
        <f t="shared" ca="1" si="18"/>
        <v>#NUM!</v>
      </c>
      <c r="F317" s="124" t="e">
        <f t="shared" ca="1" si="19"/>
        <v>#NUM!</v>
      </c>
      <c r="G317" s="124" t="e">
        <f t="shared" ca="1" si="20"/>
        <v>#NUM!</v>
      </c>
      <c r="H317" s="124" t="e">
        <f t="shared" ca="1" si="21"/>
        <v>#NUM!</v>
      </c>
      <c r="I317" s="192">
        <f t="shared" si="22"/>
        <v>24</v>
      </c>
      <c r="J317" s="125">
        <f t="shared" si="28"/>
        <v>0</v>
      </c>
      <c r="K317" s="125">
        <f t="shared" si="23"/>
        <v>0</v>
      </c>
      <c r="L317" s="125">
        <f t="shared" si="24"/>
        <v>0</v>
      </c>
      <c r="M317" s="125" t="e">
        <f t="shared" ca="1" si="25"/>
        <v>#NUM!</v>
      </c>
      <c r="N317" s="125">
        <f t="shared" si="29"/>
        <v>0</v>
      </c>
      <c r="O317" s="125">
        <f t="shared" si="26"/>
        <v>0</v>
      </c>
      <c r="P317" s="125">
        <f t="shared" si="27"/>
        <v>0</v>
      </c>
      <c r="Q317" s="139"/>
      <c r="R317" s="139"/>
      <c r="S317" s="135"/>
      <c r="T317" s="135"/>
      <c r="U317" s="135"/>
      <c r="V317" s="135"/>
      <c r="W317" s="135"/>
      <c r="X317" s="135"/>
      <c r="Y317" s="135"/>
      <c r="Z317" s="135"/>
    </row>
    <row r="318" spans="1:26" ht="23.25" customHeight="1">
      <c r="A318" s="122">
        <v>289</v>
      </c>
      <c r="B318" s="123" t="e">
        <f t="shared" ca="1" si="15"/>
        <v>#NUM!</v>
      </c>
      <c r="C318" s="123" t="e">
        <f t="shared" ca="1" si="16"/>
        <v>#NUM!</v>
      </c>
      <c r="D318" s="124" t="e">
        <f t="shared" ca="1" si="17"/>
        <v>#NUM!</v>
      </c>
      <c r="E318" s="124" t="e">
        <f t="shared" ca="1" si="18"/>
        <v>#NUM!</v>
      </c>
      <c r="F318" s="124" t="e">
        <f t="shared" ca="1" si="19"/>
        <v>#NUM!</v>
      </c>
      <c r="G318" s="124" t="e">
        <f t="shared" ca="1" si="20"/>
        <v>#NUM!</v>
      </c>
      <c r="H318" s="124" t="e">
        <f t="shared" ca="1" si="21"/>
        <v>#NUM!</v>
      </c>
      <c r="I318" s="192">
        <f t="shared" si="22"/>
        <v>24.083333333333332</v>
      </c>
      <c r="J318" s="125">
        <f t="shared" si="28"/>
        <v>0</v>
      </c>
      <c r="K318" s="125">
        <f t="shared" si="23"/>
        <v>0</v>
      </c>
      <c r="L318" s="125">
        <f t="shared" si="24"/>
        <v>0</v>
      </c>
      <c r="M318" s="125" t="e">
        <f t="shared" ca="1" si="25"/>
        <v>#NUM!</v>
      </c>
      <c r="N318" s="125">
        <f t="shared" si="29"/>
        <v>0</v>
      </c>
      <c r="O318" s="125">
        <f t="shared" si="26"/>
        <v>0</v>
      </c>
      <c r="P318" s="125">
        <f t="shared" si="27"/>
        <v>0</v>
      </c>
      <c r="Q318" s="139"/>
      <c r="R318" s="139"/>
      <c r="S318" s="135"/>
      <c r="T318" s="135"/>
      <c r="U318" s="135"/>
      <c r="V318" s="135"/>
      <c r="W318" s="135"/>
      <c r="X318" s="135"/>
      <c r="Y318" s="135"/>
      <c r="Z318" s="135"/>
    </row>
    <row r="319" spans="1:26" ht="23.25" customHeight="1">
      <c r="A319" s="122">
        <v>290</v>
      </c>
      <c r="B319" s="123" t="e">
        <f t="shared" ca="1" si="15"/>
        <v>#NUM!</v>
      </c>
      <c r="C319" s="123" t="e">
        <f t="shared" ca="1" si="16"/>
        <v>#NUM!</v>
      </c>
      <c r="D319" s="124" t="e">
        <f t="shared" ca="1" si="17"/>
        <v>#NUM!</v>
      </c>
      <c r="E319" s="124" t="e">
        <f t="shared" ca="1" si="18"/>
        <v>#NUM!</v>
      </c>
      <c r="F319" s="124" t="e">
        <f t="shared" ca="1" si="19"/>
        <v>#NUM!</v>
      </c>
      <c r="G319" s="124" t="e">
        <f t="shared" ca="1" si="20"/>
        <v>#NUM!</v>
      </c>
      <c r="H319" s="124" t="e">
        <f t="shared" ca="1" si="21"/>
        <v>#NUM!</v>
      </c>
      <c r="I319" s="192">
        <f t="shared" si="22"/>
        <v>24.166666666666668</v>
      </c>
      <c r="J319" s="125">
        <f t="shared" si="28"/>
        <v>0</v>
      </c>
      <c r="K319" s="125">
        <f t="shared" si="23"/>
        <v>0</v>
      </c>
      <c r="L319" s="125">
        <f t="shared" si="24"/>
        <v>0</v>
      </c>
      <c r="M319" s="125" t="e">
        <f t="shared" ca="1" si="25"/>
        <v>#NUM!</v>
      </c>
      <c r="N319" s="125">
        <f t="shared" si="29"/>
        <v>0</v>
      </c>
      <c r="O319" s="125">
        <f t="shared" si="26"/>
        <v>0</v>
      </c>
      <c r="P319" s="125">
        <f t="shared" si="27"/>
        <v>0</v>
      </c>
      <c r="Q319" s="139"/>
      <c r="R319" s="139"/>
      <c r="S319" s="135"/>
      <c r="T319" s="135"/>
      <c r="U319" s="135"/>
      <c r="V319" s="135"/>
      <c r="W319" s="135"/>
      <c r="X319" s="135"/>
      <c r="Y319" s="135"/>
      <c r="Z319" s="135"/>
    </row>
    <row r="320" spans="1:26" ht="23.25" customHeight="1">
      <c r="A320" s="122">
        <v>291</v>
      </c>
      <c r="B320" s="123" t="e">
        <f t="shared" ca="1" si="15"/>
        <v>#NUM!</v>
      </c>
      <c r="C320" s="123" t="e">
        <f t="shared" ca="1" si="16"/>
        <v>#NUM!</v>
      </c>
      <c r="D320" s="124" t="e">
        <f t="shared" ca="1" si="17"/>
        <v>#NUM!</v>
      </c>
      <c r="E320" s="124" t="e">
        <f t="shared" ca="1" si="18"/>
        <v>#NUM!</v>
      </c>
      <c r="F320" s="124" t="e">
        <f t="shared" ca="1" si="19"/>
        <v>#NUM!</v>
      </c>
      <c r="G320" s="124" t="e">
        <f t="shared" ca="1" si="20"/>
        <v>#NUM!</v>
      </c>
      <c r="H320" s="124" t="e">
        <f t="shared" ca="1" si="21"/>
        <v>#NUM!</v>
      </c>
      <c r="I320" s="192">
        <f t="shared" si="22"/>
        <v>24.25</v>
      </c>
      <c r="J320" s="125">
        <f t="shared" si="28"/>
        <v>0</v>
      </c>
      <c r="K320" s="125">
        <f t="shared" si="23"/>
        <v>0</v>
      </c>
      <c r="L320" s="125">
        <f t="shared" si="24"/>
        <v>0</v>
      </c>
      <c r="M320" s="125" t="e">
        <f t="shared" ca="1" si="25"/>
        <v>#NUM!</v>
      </c>
      <c r="N320" s="125">
        <f t="shared" si="29"/>
        <v>0</v>
      </c>
      <c r="O320" s="125">
        <f t="shared" si="26"/>
        <v>0</v>
      </c>
      <c r="P320" s="125">
        <f t="shared" si="27"/>
        <v>0</v>
      </c>
      <c r="Q320" s="139"/>
      <c r="R320" s="139"/>
      <c r="S320" s="135"/>
      <c r="T320" s="135"/>
      <c r="U320" s="135"/>
      <c r="V320" s="135"/>
      <c r="W320" s="135"/>
      <c r="X320" s="135"/>
      <c r="Y320" s="135"/>
      <c r="Z320" s="135"/>
    </row>
    <row r="321" spans="1:26" ht="23.25" customHeight="1">
      <c r="A321" s="122">
        <v>292</v>
      </c>
      <c r="B321" s="123" t="e">
        <f t="shared" ca="1" si="15"/>
        <v>#NUM!</v>
      </c>
      <c r="C321" s="123" t="e">
        <f t="shared" ca="1" si="16"/>
        <v>#NUM!</v>
      </c>
      <c r="D321" s="124" t="e">
        <f t="shared" ca="1" si="17"/>
        <v>#NUM!</v>
      </c>
      <c r="E321" s="124" t="e">
        <f t="shared" ca="1" si="18"/>
        <v>#NUM!</v>
      </c>
      <c r="F321" s="124" t="e">
        <f t="shared" ca="1" si="19"/>
        <v>#NUM!</v>
      </c>
      <c r="G321" s="124" t="e">
        <f t="shared" ca="1" si="20"/>
        <v>#NUM!</v>
      </c>
      <c r="H321" s="124" t="e">
        <f t="shared" ca="1" si="21"/>
        <v>#NUM!</v>
      </c>
      <c r="I321" s="192">
        <f t="shared" si="22"/>
        <v>24.333333333333332</v>
      </c>
      <c r="J321" s="125">
        <f t="shared" si="28"/>
        <v>0</v>
      </c>
      <c r="K321" s="125">
        <f t="shared" si="23"/>
        <v>0</v>
      </c>
      <c r="L321" s="125">
        <f t="shared" si="24"/>
        <v>0</v>
      </c>
      <c r="M321" s="125" t="e">
        <f t="shared" ca="1" si="25"/>
        <v>#NUM!</v>
      </c>
      <c r="N321" s="125">
        <f t="shared" si="29"/>
        <v>0</v>
      </c>
      <c r="O321" s="125">
        <f t="shared" si="26"/>
        <v>0</v>
      </c>
      <c r="P321" s="125">
        <f t="shared" si="27"/>
        <v>0</v>
      </c>
      <c r="Q321" s="139"/>
      <c r="R321" s="139"/>
      <c r="S321" s="135"/>
      <c r="T321" s="135"/>
      <c r="U321" s="135"/>
      <c r="V321" s="135"/>
      <c r="W321" s="135"/>
      <c r="X321" s="135"/>
      <c r="Y321" s="135"/>
      <c r="Z321" s="135"/>
    </row>
    <row r="322" spans="1:26" ht="23.25" customHeight="1">
      <c r="A322" s="122">
        <v>293</v>
      </c>
      <c r="B322" s="123" t="e">
        <f t="shared" ca="1" si="15"/>
        <v>#NUM!</v>
      </c>
      <c r="C322" s="123" t="e">
        <f t="shared" ca="1" si="16"/>
        <v>#NUM!</v>
      </c>
      <c r="D322" s="124" t="e">
        <f t="shared" ca="1" si="17"/>
        <v>#NUM!</v>
      </c>
      <c r="E322" s="124" t="e">
        <f t="shared" ca="1" si="18"/>
        <v>#NUM!</v>
      </c>
      <c r="F322" s="124" t="e">
        <f t="shared" ca="1" si="19"/>
        <v>#NUM!</v>
      </c>
      <c r="G322" s="124" t="e">
        <f t="shared" ca="1" si="20"/>
        <v>#NUM!</v>
      </c>
      <c r="H322" s="124" t="e">
        <f t="shared" ca="1" si="21"/>
        <v>#NUM!</v>
      </c>
      <c r="I322" s="192">
        <f t="shared" si="22"/>
        <v>24.416666666666668</v>
      </c>
      <c r="J322" s="125">
        <f t="shared" si="28"/>
        <v>0</v>
      </c>
      <c r="K322" s="125">
        <f t="shared" si="23"/>
        <v>0</v>
      </c>
      <c r="L322" s="125">
        <f t="shared" si="24"/>
        <v>0</v>
      </c>
      <c r="M322" s="125" t="e">
        <f t="shared" ca="1" si="25"/>
        <v>#NUM!</v>
      </c>
      <c r="N322" s="125">
        <f t="shared" si="29"/>
        <v>0</v>
      </c>
      <c r="O322" s="125">
        <f t="shared" si="26"/>
        <v>0</v>
      </c>
      <c r="P322" s="125">
        <f t="shared" si="27"/>
        <v>0</v>
      </c>
      <c r="Q322" s="139"/>
      <c r="R322" s="139"/>
      <c r="S322" s="135"/>
      <c r="T322" s="135"/>
      <c r="U322" s="135"/>
      <c r="V322" s="135"/>
      <c r="W322" s="135"/>
      <c r="X322" s="135"/>
      <c r="Y322" s="135"/>
      <c r="Z322" s="135"/>
    </row>
    <row r="323" spans="1:26" ht="23.25" customHeight="1">
      <c r="A323" s="122">
        <v>294</v>
      </c>
      <c r="B323" s="123" t="e">
        <f t="shared" ca="1" si="15"/>
        <v>#NUM!</v>
      </c>
      <c r="C323" s="123" t="e">
        <f t="shared" ca="1" si="16"/>
        <v>#NUM!</v>
      </c>
      <c r="D323" s="124" t="e">
        <f t="shared" ca="1" si="17"/>
        <v>#NUM!</v>
      </c>
      <c r="E323" s="124" t="e">
        <f t="shared" ca="1" si="18"/>
        <v>#NUM!</v>
      </c>
      <c r="F323" s="124" t="e">
        <f t="shared" ca="1" si="19"/>
        <v>#NUM!</v>
      </c>
      <c r="G323" s="124" t="e">
        <f t="shared" ca="1" si="20"/>
        <v>#NUM!</v>
      </c>
      <c r="H323" s="124" t="e">
        <f t="shared" ca="1" si="21"/>
        <v>#NUM!</v>
      </c>
      <c r="I323" s="192">
        <f t="shared" si="22"/>
        <v>24.5</v>
      </c>
      <c r="J323" s="125">
        <f t="shared" si="28"/>
        <v>0</v>
      </c>
      <c r="K323" s="125">
        <f t="shared" si="23"/>
        <v>0</v>
      </c>
      <c r="L323" s="125">
        <f t="shared" si="24"/>
        <v>0</v>
      </c>
      <c r="M323" s="125" t="e">
        <f t="shared" ca="1" si="25"/>
        <v>#NUM!</v>
      </c>
      <c r="N323" s="125">
        <f t="shared" si="29"/>
        <v>0</v>
      </c>
      <c r="O323" s="125">
        <f t="shared" si="26"/>
        <v>0</v>
      </c>
      <c r="P323" s="125">
        <f t="shared" si="27"/>
        <v>0</v>
      </c>
      <c r="Q323" s="139"/>
      <c r="R323" s="139"/>
      <c r="S323" s="135"/>
      <c r="T323" s="135"/>
      <c r="U323" s="135"/>
      <c r="V323" s="135"/>
      <c r="W323" s="135"/>
      <c r="X323" s="135"/>
      <c r="Y323" s="135"/>
      <c r="Z323" s="135"/>
    </row>
    <row r="324" spans="1:26" ht="23.25" customHeight="1">
      <c r="A324" s="122">
        <v>295</v>
      </c>
      <c r="B324" s="123" t="e">
        <f t="shared" ca="1" si="15"/>
        <v>#NUM!</v>
      </c>
      <c r="C324" s="123" t="e">
        <f t="shared" ca="1" si="16"/>
        <v>#NUM!</v>
      </c>
      <c r="D324" s="124" t="e">
        <f t="shared" ca="1" si="17"/>
        <v>#NUM!</v>
      </c>
      <c r="E324" s="124" t="e">
        <f t="shared" ca="1" si="18"/>
        <v>#NUM!</v>
      </c>
      <c r="F324" s="124" t="e">
        <f t="shared" ca="1" si="19"/>
        <v>#NUM!</v>
      </c>
      <c r="G324" s="124" t="e">
        <f t="shared" ca="1" si="20"/>
        <v>#NUM!</v>
      </c>
      <c r="H324" s="124" t="e">
        <f t="shared" ca="1" si="21"/>
        <v>#NUM!</v>
      </c>
      <c r="I324" s="192">
        <f t="shared" si="22"/>
        <v>24.583333333333332</v>
      </c>
      <c r="J324" s="125">
        <f t="shared" si="28"/>
        <v>0</v>
      </c>
      <c r="K324" s="125">
        <f t="shared" si="23"/>
        <v>0</v>
      </c>
      <c r="L324" s="125">
        <f t="shared" si="24"/>
        <v>0</v>
      </c>
      <c r="M324" s="125" t="e">
        <f t="shared" ca="1" si="25"/>
        <v>#NUM!</v>
      </c>
      <c r="N324" s="125">
        <f t="shared" si="29"/>
        <v>0</v>
      </c>
      <c r="O324" s="125">
        <f t="shared" si="26"/>
        <v>0</v>
      </c>
      <c r="P324" s="125">
        <f t="shared" si="27"/>
        <v>0</v>
      </c>
      <c r="Q324" s="139"/>
      <c r="R324" s="139"/>
      <c r="S324" s="135"/>
      <c r="T324" s="135"/>
      <c r="U324" s="135"/>
      <c r="V324" s="135"/>
      <c r="W324" s="135"/>
      <c r="X324" s="135"/>
      <c r="Y324" s="135"/>
      <c r="Z324" s="135"/>
    </row>
    <row r="325" spans="1:26" ht="23.25" customHeight="1">
      <c r="A325" s="122">
        <v>296</v>
      </c>
      <c r="B325" s="123" t="e">
        <f t="shared" ca="1" si="15"/>
        <v>#NUM!</v>
      </c>
      <c r="C325" s="123" t="e">
        <f t="shared" ca="1" si="16"/>
        <v>#NUM!</v>
      </c>
      <c r="D325" s="124" t="e">
        <f t="shared" ca="1" si="17"/>
        <v>#NUM!</v>
      </c>
      <c r="E325" s="124" t="e">
        <f t="shared" ca="1" si="18"/>
        <v>#NUM!</v>
      </c>
      <c r="F325" s="124" t="e">
        <f t="shared" ca="1" si="19"/>
        <v>#NUM!</v>
      </c>
      <c r="G325" s="124" t="e">
        <f t="shared" ca="1" si="20"/>
        <v>#NUM!</v>
      </c>
      <c r="H325" s="124" t="e">
        <f t="shared" ca="1" si="21"/>
        <v>#NUM!</v>
      </c>
      <c r="I325" s="192">
        <f t="shared" si="22"/>
        <v>24.666666666666668</v>
      </c>
      <c r="J325" s="125">
        <f t="shared" si="28"/>
        <v>0</v>
      </c>
      <c r="K325" s="125">
        <f t="shared" si="23"/>
        <v>0</v>
      </c>
      <c r="L325" s="125">
        <f t="shared" si="24"/>
        <v>0</v>
      </c>
      <c r="M325" s="125" t="e">
        <f t="shared" ca="1" si="25"/>
        <v>#NUM!</v>
      </c>
      <c r="N325" s="125">
        <f t="shared" si="29"/>
        <v>0</v>
      </c>
      <c r="O325" s="125">
        <f t="shared" si="26"/>
        <v>0</v>
      </c>
      <c r="P325" s="125">
        <f t="shared" si="27"/>
        <v>0</v>
      </c>
      <c r="Q325" s="139"/>
      <c r="R325" s="139"/>
      <c r="S325" s="135"/>
      <c r="T325" s="135"/>
      <c r="U325" s="135"/>
      <c r="V325" s="135"/>
      <c r="W325" s="135"/>
      <c r="X325" s="135"/>
      <c r="Y325" s="135"/>
      <c r="Z325" s="135"/>
    </row>
    <row r="326" spans="1:26" ht="23.25" customHeight="1">
      <c r="A326" s="122">
        <v>297</v>
      </c>
      <c r="B326" s="123" t="e">
        <f t="shared" ca="1" si="15"/>
        <v>#NUM!</v>
      </c>
      <c r="C326" s="123" t="e">
        <f t="shared" ca="1" si="16"/>
        <v>#NUM!</v>
      </c>
      <c r="D326" s="124" t="e">
        <f t="shared" ca="1" si="17"/>
        <v>#NUM!</v>
      </c>
      <c r="E326" s="124" t="e">
        <f t="shared" ca="1" si="18"/>
        <v>#NUM!</v>
      </c>
      <c r="F326" s="124" t="e">
        <f t="shared" ca="1" si="19"/>
        <v>#NUM!</v>
      </c>
      <c r="G326" s="124" t="e">
        <f t="shared" ca="1" si="20"/>
        <v>#NUM!</v>
      </c>
      <c r="H326" s="124" t="e">
        <f t="shared" ca="1" si="21"/>
        <v>#NUM!</v>
      </c>
      <c r="I326" s="192">
        <f t="shared" si="22"/>
        <v>24.75</v>
      </c>
      <c r="J326" s="125">
        <f t="shared" si="28"/>
        <v>0</v>
      </c>
      <c r="K326" s="125">
        <f t="shared" si="23"/>
        <v>0</v>
      </c>
      <c r="L326" s="125">
        <f t="shared" si="24"/>
        <v>0</v>
      </c>
      <c r="M326" s="125" t="e">
        <f t="shared" ca="1" si="25"/>
        <v>#NUM!</v>
      </c>
      <c r="N326" s="125">
        <f t="shared" si="29"/>
        <v>0</v>
      </c>
      <c r="O326" s="125">
        <f t="shared" si="26"/>
        <v>0</v>
      </c>
      <c r="P326" s="125">
        <f t="shared" si="27"/>
        <v>0</v>
      </c>
      <c r="Q326" s="139"/>
      <c r="R326" s="139"/>
      <c r="S326" s="135"/>
      <c r="T326" s="135"/>
      <c r="U326" s="135"/>
      <c r="V326" s="135"/>
      <c r="W326" s="135"/>
      <c r="X326" s="135"/>
      <c r="Y326" s="135"/>
      <c r="Z326" s="135"/>
    </row>
    <row r="327" spans="1:26" ht="23.25" customHeight="1">
      <c r="A327" s="122">
        <v>298</v>
      </c>
      <c r="B327" s="123" t="e">
        <f t="shared" ca="1" si="15"/>
        <v>#NUM!</v>
      </c>
      <c r="C327" s="123" t="e">
        <f t="shared" ca="1" si="16"/>
        <v>#NUM!</v>
      </c>
      <c r="D327" s="124" t="e">
        <f t="shared" ca="1" si="17"/>
        <v>#NUM!</v>
      </c>
      <c r="E327" s="124" t="e">
        <f t="shared" ca="1" si="18"/>
        <v>#NUM!</v>
      </c>
      <c r="F327" s="124" t="e">
        <f t="shared" ca="1" si="19"/>
        <v>#NUM!</v>
      </c>
      <c r="G327" s="124" t="e">
        <f t="shared" ca="1" si="20"/>
        <v>#NUM!</v>
      </c>
      <c r="H327" s="124" t="e">
        <f t="shared" ca="1" si="21"/>
        <v>#NUM!</v>
      </c>
      <c r="I327" s="192">
        <f t="shared" si="22"/>
        <v>24.833333333333332</v>
      </c>
      <c r="J327" s="125">
        <f t="shared" si="28"/>
        <v>0</v>
      </c>
      <c r="K327" s="125">
        <f t="shared" si="23"/>
        <v>0</v>
      </c>
      <c r="L327" s="125">
        <f t="shared" si="24"/>
        <v>0</v>
      </c>
      <c r="M327" s="125" t="e">
        <f t="shared" ca="1" si="25"/>
        <v>#NUM!</v>
      </c>
      <c r="N327" s="125">
        <f t="shared" si="29"/>
        <v>0</v>
      </c>
      <c r="O327" s="125">
        <f t="shared" si="26"/>
        <v>0</v>
      </c>
      <c r="P327" s="125">
        <f t="shared" si="27"/>
        <v>0</v>
      </c>
      <c r="Q327" s="139"/>
      <c r="R327" s="139"/>
      <c r="S327" s="135"/>
      <c r="T327" s="135"/>
      <c r="U327" s="135"/>
      <c r="V327" s="135"/>
      <c r="W327" s="135"/>
      <c r="X327" s="135"/>
      <c r="Y327" s="135"/>
      <c r="Z327" s="135"/>
    </row>
    <row r="328" spans="1:26" ht="23.25" customHeight="1">
      <c r="A328" s="122">
        <v>299</v>
      </c>
      <c r="B328" s="123" t="e">
        <f t="shared" ca="1" si="15"/>
        <v>#NUM!</v>
      </c>
      <c r="C328" s="123" t="e">
        <f t="shared" ca="1" si="16"/>
        <v>#NUM!</v>
      </c>
      <c r="D328" s="124" t="e">
        <f t="shared" ca="1" si="17"/>
        <v>#NUM!</v>
      </c>
      <c r="E328" s="124" t="e">
        <f t="shared" ca="1" si="18"/>
        <v>#NUM!</v>
      </c>
      <c r="F328" s="124" t="e">
        <f t="shared" ca="1" si="19"/>
        <v>#NUM!</v>
      </c>
      <c r="G328" s="124" t="e">
        <f t="shared" ca="1" si="20"/>
        <v>#NUM!</v>
      </c>
      <c r="H328" s="124" t="e">
        <f t="shared" ca="1" si="21"/>
        <v>#NUM!</v>
      </c>
      <c r="I328" s="192">
        <f t="shared" si="22"/>
        <v>24.916666666666668</v>
      </c>
      <c r="J328" s="125">
        <f t="shared" si="28"/>
        <v>0</v>
      </c>
      <c r="K328" s="125">
        <f t="shared" si="23"/>
        <v>0</v>
      </c>
      <c r="L328" s="125">
        <f t="shared" si="24"/>
        <v>0</v>
      </c>
      <c r="M328" s="125" t="e">
        <f t="shared" ca="1" si="25"/>
        <v>#NUM!</v>
      </c>
      <c r="N328" s="125">
        <f t="shared" si="29"/>
        <v>0</v>
      </c>
      <c r="O328" s="125">
        <f t="shared" si="26"/>
        <v>0</v>
      </c>
      <c r="P328" s="125">
        <f t="shared" si="27"/>
        <v>0</v>
      </c>
      <c r="Q328" s="139"/>
      <c r="R328" s="139"/>
      <c r="S328" s="135"/>
      <c r="T328" s="135"/>
      <c r="U328" s="135"/>
      <c r="V328" s="135"/>
      <c r="W328" s="135"/>
      <c r="X328" s="135"/>
      <c r="Y328" s="135"/>
      <c r="Z328" s="135"/>
    </row>
    <row r="329" spans="1:26" ht="23.25" customHeight="1">
      <c r="A329" s="122">
        <v>300</v>
      </c>
      <c r="B329" s="123" t="e">
        <f t="shared" ca="1" si="15"/>
        <v>#NUM!</v>
      </c>
      <c r="C329" s="123" t="e">
        <f t="shared" ca="1" si="16"/>
        <v>#NUM!</v>
      </c>
      <c r="D329" s="124" t="e">
        <f t="shared" ca="1" si="17"/>
        <v>#NUM!</v>
      </c>
      <c r="E329" s="124" t="e">
        <f t="shared" ca="1" si="18"/>
        <v>#NUM!</v>
      </c>
      <c r="F329" s="124" t="e">
        <f t="shared" ca="1" si="19"/>
        <v>#NUM!</v>
      </c>
      <c r="G329" s="124" t="e">
        <f t="shared" ca="1" si="20"/>
        <v>#NUM!</v>
      </c>
      <c r="H329" s="124" t="e">
        <f t="shared" ca="1" si="21"/>
        <v>#NUM!</v>
      </c>
      <c r="I329" s="192">
        <f t="shared" si="22"/>
        <v>25</v>
      </c>
      <c r="J329" s="125">
        <f t="shared" si="28"/>
        <v>0</v>
      </c>
      <c r="K329" s="125">
        <f t="shared" si="23"/>
        <v>0</v>
      </c>
      <c r="L329" s="125">
        <f t="shared" si="24"/>
        <v>0</v>
      </c>
      <c r="M329" s="125" t="e">
        <f t="shared" ca="1" si="25"/>
        <v>#NUM!</v>
      </c>
      <c r="N329" s="125">
        <f t="shared" si="29"/>
        <v>0</v>
      </c>
      <c r="O329" s="125">
        <f t="shared" si="26"/>
        <v>0</v>
      </c>
      <c r="P329" s="125">
        <f t="shared" si="27"/>
        <v>0</v>
      </c>
      <c r="Q329" s="139"/>
      <c r="R329" s="139"/>
      <c r="S329" s="135"/>
      <c r="T329" s="135"/>
      <c r="U329" s="135"/>
      <c r="V329" s="135"/>
      <c r="W329" s="135"/>
      <c r="X329" s="135"/>
      <c r="Y329" s="135"/>
      <c r="Z329" s="135"/>
    </row>
    <row r="330" spans="1:26" ht="23.25" customHeight="1">
      <c r="A330" s="122">
        <v>301</v>
      </c>
      <c r="B330" s="123" t="e">
        <f t="shared" ca="1" si="15"/>
        <v>#NUM!</v>
      </c>
      <c r="C330" s="123" t="e">
        <f t="shared" ca="1" si="16"/>
        <v>#NUM!</v>
      </c>
      <c r="D330" s="124" t="e">
        <f t="shared" ca="1" si="17"/>
        <v>#NUM!</v>
      </c>
      <c r="E330" s="124" t="e">
        <f t="shared" ca="1" si="18"/>
        <v>#NUM!</v>
      </c>
      <c r="F330" s="124" t="e">
        <f t="shared" ca="1" si="19"/>
        <v>#NUM!</v>
      </c>
      <c r="G330" s="124" t="e">
        <f t="shared" ca="1" si="20"/>
        <v>#NUM!</v>
      </c>
      <c r="H330" s="124" t="e">
        <f t="shared" ca="1" si="21"/>
        <v>#NUM!</v>
      </c>
      <c r="I330" s="192">
        <f t="shared" si="22"/>
        <v>25.083333333333332</v>
      </c>
      <c r="J330" s="125">
        <f t="shared" si="28"/>
        <v>0</v>
      </c>
      <c r="K330" s="125">
        <f t="shared" si="23"/>
        <v>0</v>
      </c>
      <c r="L330" s="125">
        <f t="shared" si="24"/>
        <v>0</v>
      </c>
      <c r="M330" s="125" t="e">
        <f t="shared" ca="1" si="25"/>
        <v>#NUM!</v>
      </c>
      <c r="N330" s="125">
        <f t="shared" si="29"/>
        <v>0</v>
      </c>
      <c r="O330" s="125">
        <f t="shared" si="26"/>
        <v>0</v>
      </c>
      <c r="P330" s="125">
        <f t="shared" si="27"/>
        <v>0</v>
      </c>
      <c r="Q330" s="139"/>
      <c r="R330" s="139"/>
      <c r="S330" s="135"/>
      <c r="T330" s="135"/>
      <c r="U330" s="135"/>
      <c r="V330" s="135"/>
      <c r="W330" s="135"/>
      <c r="X330" s="135"/>
      <c r="Y330" s="135"/>
      <c r="Z330" s="135"/>
    </row>
    <row r="331" spans="1:26" ht="23.25" customHeight="1">
      <c r="A331" s="122">
        <v>302</v>
      </c>
      <c r="B331" s="123" t="e">
        <f t="shared" ca="1" si="15"/>
        <v>#NUM!</v>
      </c>
      <c r="C331" s="123" t="e">
        <f t="shared" ca="1" si="16"/>
        <v>#NUM!</v>
      </c>
      <c r="D331" s="124" t="e">
        <f t="shared" ca="1" si="17"/>
        <v>#NUM!</v>
      </c>
      <c r="E331" s="124" t="e">
        <f t="shared" ca="1" si="18"/>
        <v>#NUM!</v>
      </c>
      <c r="F331" s="124" t="e">
        <f t="shared" ca="1" si="19"/>
        <v>#NUM!</v>
      </c>
      <c r="G331" s="124" t="e">
        <f t="shared" ca="1" si="20"/>
        <v>#NUM!</v>
      </c>
      <c r="H331" s="124" t="e">
        <f t="shared" ca="1" si="21"/>
        <v>#NUM!</v>
      </c>
      <c r="I331" s="192">
        <f t="shared" si="22"/>
        <v>25.166666666666668</v>
      </c>
      <c r="J331" s="125">
        <f t="shared" si="28"/>
        <v>0</v>
      </c>
      <c r="K331" s="125">
        <f t="shared" si="23"/>
        <v>0</v>
      </c>
      <c r="L331" s="125">
        <f t="shared" si="24"/>
        <v>0</v>
      </c>
      <c r="M331" s="125" t="e">
        <f t="shared" ca="1" si="25"/>
        <v>#NUM!</v>
      </c>
      <c r="N331" s="125">
        <f t="shared" si="29"/>
        <v>0</v>
      </c>
      <c r="O331" s="125">
        <f t="shared" si="26"/>
        <v>0</v>
      </c>
      <c r="P331" s="125">
        <f t="shared" si="27"/>
        <v>0</v>
      </c>
      <c r="Q331" s="139"/>
      <c r="R331" s="139"/>
      <c r="S331" s="135"/>
      <c r="T331" s="135"/>
      <c r="U331" s="135"/>
      <c r="V331" s="135"/>
      <c r="W331" s="135"/>
      <c r="X331" s="135"/>
      <c r="Y331" s="135"/>
      <c r="Z331" s="135"/>
    </row>
    <row r="332" spans="1:26" ht="23.25" customHeight="1">
      <c r="A332" s="122">
        <v>303</v>
      </c>
      <c r="B332" s="123" t="e">
        <f t="shared" ca="1" si="15"/>
        <v>#NUM!</v>
      </c>
      <c r="C332" s="123" t="e">
        <f t="shared" ca="1" si="16"/>
        <v>#NUM!</v>
      </c>
      <c r="D332" s="124" t="e">
        <f t="shared" ca="1" si="17"/>
        <v>#NUM!</v>
      </c>
      <c r="E332" s="124" t="e">
        <f t="shared" ca="1" si="18"/>
        <v>#NUM!</v>
      </c>
      <c r="F332" s="124" t="e">
        <f t="shared" ca="1" si="19"/>
        <v>#NUM!</v>
      </c>
      <c r="G332" s="124" t="e">
        <f t="shared" ca="1" si="20"/>
        <v>#NUM!</v>
      </c>
      <c r="H332" s="124" t="e">
        <f t="shared" ca="1" si="21"/>
        <v>#NUM!</v>
      </c>
      <c r="I332" s="192">
        <f t="shared" si="22"/>
        <v>25.25</v>
      </c>
      <c r="J332" s="125">
        <f t="shared" si="28"/>
        <v>0</v>
      </c>
      <c r="K332" s="125">
        <f t="shared" si="23"/>
        <v>0</v>
      </c>
      <c r="L332" s="125">
        <f t="shared" si="24"/>
        <v>0</v>
      </c>
      <c r="M332" s="125" t="e">
        <f t="shared" ca="1" si="25"/>
        <v>#NUM!</v>
      </c>
      <c r="N332" s="125">
        <f t="shared" si="29"/>
        <v>0</v>
      </c>
      <c r="O332" s="125">
        <f t="shared" si="26"/>
        <v>0</v>
      </c>
      <c r="P332" s="125">
        <f t="shared" si="27"/>
        <v>0</v>
      </c>
      <c r="Q332" s="139"/>
      <c r="R332" s="139"/>
      <c r="S332" s="135"/>
      <c r="T332" s="135"/>
      <c r="U332" s="135"/>
      <c r="V332" s="135"/>
      <c r="W332" s="135"/>
      <c r="X332" s="135"/>
      <c r="Y332" s="135"/>
      <c r="Z332" s="135"/>
    </row>
    <row r="333" spans="1:26" ht="23.25" customHeight="1">
      <c r="A333" s="122">
        <v>304</v>
      </c>
      <c r="B333" s="123" t="e">
        <f t="shared" ca="1" si="15"/>
        <v>#NUM!</v>
      </c>
      <c r="C333" s="123" t="e">
        <f t="shared" ca="1" si="16"/>
        <v>#NUM!</v>
      </c>
      <c r="D333" s="124" t="e">
        <f t="shared" ca="1" si="17"/>
        <v>#NUM!</v>
      </c>
      <c r="E333" s="124" t="e">
        <f t="shared" ca="1" si="18"/>
        <v>#NUM!</v>
      </c>
      <c r="F333" s="124" t="e">
        <f t="shared" ca="1" si="19"/>
        <v>#NUM!</v>
      </c>
      <c r="G333" s="124" t="e">
        <f t="shared" ca="1" si="20"/>
        <v>#NUM!</v>
      </c>
      <c r="H333" s="124" t="e">
        <f t="shared" ca="1" si="21"/>
        <v>#NUM!</v>
      </c>
      <c r="I333" s="192">
        <f t="shared" si="22"/>
        <v>25.333333333333332</v>
      </c>
      <c r="J333" s="125">
        <f t="shared" si="28"/>
        <v>0</v>
      </c>
      <c r="K333" s="125">
        <f t="shared" si="23"/>
        <v>0</v>
      </c>
      <c r="L333" s="125">
        <f t="shared" si="24"/>
        <v>0</v>
      </c>
      <c r="M333" s="125" t="e">
        <f t="shared" ca="1" si="25"/>
        <v>#NUM!</v>
      </c>
      <c r="N333" s="125">
        <f t="shared" si="29"/>
        <v>0</v>
      </c>
      <c r="O333" s="125">
        <f t="shared" si="26"/>
        <v>0</v>
      </c>
      <c r="P333" s="125">
        <f t="shared" si="27"/>
        <v>0</v>
      </c>
      <c r="Q333" s="139"/>
      <c r="R333" s="139"/>
      <c r="S333" s="135"/>
      <c r="T333" s="135"/>
      <c r="U333" s="135"/>
      <c r="V333" s="135"/>
      <c r="W333" s="135"/>
      <c r="X333" s="135"/>
      <c r="Y333" s="135"/>
      <c r="Z333" s="135"/>
    </row>
    <row r="334" spans="1:26" ht="23.25" customHeight="1">
      <c r="A334" s="122">
        <v>305</v>
      </c>
      <c r="B334" s="123" t="e">
        <f t="shared" ca="1" si="15"/>
        <v>#NUM!</v>
      </c>
      <c r="C334" s="123" t="e">
        <f t="shared" ca="1" si="16"/>
        <v>#NUM!</v>
      </c>
      <c r="D334" s="124" t="e">
        <f t="shared" ca="1" si="17"/>
        <v>#NUM!</v>
      </c>
      <c r="E334" s="124" t="e">
        <f t="shared" ca="1" si="18"/>
        <v>#NUM!</v>
      </c>
      <c r="F334" s="124" t="e">
        <f t="shared" ca="1" si="19"/>
        <v>#NUM!</v>
      </c>
      <c r="G334" s="124" t="e">
        <f t="shared" ca="1" si="20"/>
        <v>#NUM!</v>
      </c>
      <c r="H334" s="124" t="e">
        <f t="shared" ca="1" si="21"/>
        <v>#NUM!</v>
      </c>
      <c r="I334" s="192">
        <f t="shared" si="22"/>
        <v>25.416666666666668</v>
      </c>
      <c r="J334" s="125">
        <f t="shared" si="28"/>
        <v>0</v>
      </c>
      <c r="K334" s="125">
        <f t="shared" si="23"/>
        <v>0</v>
      </c>
      <c r="L334" s="125">
        <f t="shared" si="24"/>
        <v>0</v>
      </c>
      <c r="M334" s="125" t="e">
        <f t="shared" ca="1" si="25"/>
        <v>#NUM!</v>
      </c>
      <c r="N334" s="125">
        <f t="shared" si="29"/>
        <v>0</v>
      </c>
      <c r="O334" s="125">
        <f t="shared" si="26"/>
        <v>0</v>
      </c>
      <c r="P334" s="125">
        <f t="shared" si="27"/>
        <v>0</v>
      </c>
      <c r="Q334" s="139"/>
      <c r="R334" s="139"/>
      <c r="S334" s="135"/>
      <c r="T334" s="135"/>
      <c r="U334" s="135"/>
      <c r="V334" s="135"/>
      <c r="W334" s="135"/>
      <c r="X334" s="135"/>
      <c r="Y334" s="135"/>
      <c r="Z334" s="135"/>
    </row>
    <row r="335" spans="1:26" ht="23.25" customHeight="1">
      <c r="A335" s="122">
        <v>306</v>
      </c>
      <c r="B335" s="123" t="e">
        <f t="shared" ca="1" si="15"/>
        <v>#NUM!</v>
      </c>
      <c r="C335" s="123" t="e">
        <f t="shared" ca="1" si="16"/>
        <v>#NUM!</v>
      </c>
      <c r="D335" s="124" t="e">
        <f t="shared" ca="1" si="17"/>
        <v>#NUM!</v>
      </c>
      <c r="E335" s="124" t="e">
        <f t="shared" ca="1" si="18"/>
        <v>#NUM!</v>
      </c>
      <c r="F335" s="124" t="e">
        <f t="shared" ca="1" si="19"/>
        <v>#NUM!</v>
      </c>
      <c r="G335" s="124" t="e">
        <f t="shared" ca="1" si="20"/>
        <v>#NUM!</v>
      </c>
      <c r="H335" s="124" t="e">
        <f t="shared" ca="1" si="21"/>
        <v>#NUM!</v>
      </c>
      <c r="I335" s="192">
        <f t="shared" si="22"/>
        <v>25.5</v>
      </c>
      <c r="J335" s="125">
        <f t="shared" si="28"/>
        <v>0</v>
      </c>
      <c r="K335" s="125">
        <f t="shared" si="23"/>
        <v>0</v>
      </c>
      <c r="L335" s="125">
        <f t="shared" si="24"/>
        <v>0</v>
      </c>
      <c r="M335" s="125" t="e">
        <f t="shared" ca="1" si="25"/>
        <v>#NUM!</v>
      </c>
      <c r="N335" s="125">
        <f t="shared" si="29"/>
        <v>0</v>
      </c>
      <c r="O335" s="125">
        <f t="shared" si="26"/>
        <v>0</v>
      </c>
      <c r="P335" s="125">
        <f t="shared" si="27"/>
        <v>0</v>
      </c>
      <c r="Q335" s="139"/>
      <c r="R335" s="139"/>
      <c r="S335" s="135"/>
      <c r="T335" s="135"/>
      <c r="U335" s="135"/>
      <c r="V335" s="135"/>
      <c r="W335" s="135"/>
      <c r="X335" s="135"/>
      <c r="Y335" s="135"/>
      <c r="Z335" s="135"/>
    </row>
    <row r="336" spans="1:26" ht="23.25" customHeight="1">
      <c r="A336" s="122">
        <v>307</v>
      </c>
      <c r="B336" s="123" t="e">
        <f t="shared" ca="1" si="15"/>
        <v>#NUM!</v>
      </c>
      <c r="C336" s="123" t="e">
        <f t="shared" ca="1" si="16"/>
        <v>#NUM!</v>
      </c>
      <c r="D336" s="124" t="e">
        <f t="shared" ca="1" si="17"/>
        <v>#NUM!</v>
      </c>
      <c r="E336" s="124" t="e">
        <f t="shared" ca="1" si="18"/>
        <v>#NUM!</v>
      </c>
      <c r="F336" s="124" t="e">
        <f t="shared" ca="1" si="19"/>
        <v>#NUM!</v>
      </c>
      <c r="G336" s="124" t="e">
        <f t="shared" ca="1" si="20"/>
        <v>#NUM!</v>
      </c>
      <c r="H336" s="124" t="e">
        <f t="shared" ca="1" si="21"/>
        <v>#NUM!</v>
      </c>
      <c r="I336" s="192">
        <f t="shared" si="22"/>
        <v>25.583333333333332</v>
      </c>
      <c r="J336" s="125">
        <f t="shared" si="28"/>
        <v>0</v>
      </c>
      <c r="K336" s="125">
        <f t="shared" si="23"/>
        <v>0</v>
      </c>
      <c r="L336" s="125">
        <f t="shared" si="24"/>
        <v>0</v>
      </c>
      <c r="M336" s="125" t="e">
        <f t="shared" ca="1" si="25"/>
        <v>#NUM!</v>
      </c>
      <c r="N336" s="125">
        <f t="shared" si="29"/>
        <v>0</v>
      </c>
      <c r="O336" s="125">
        <f t="shared" si="26"/>
        <v>0</v>
      </c>
      <c r="P336" s="125">
        <f t="shared" si="27"/>
        <v>0</v>
      </c>
      <c r="Q336" s="139"/>
      <c r="R336" s="139"/>
      <c r="S336" s="135"/>
      <c r="T336" s="135"/>
      <c r="U336" s="135"/>
      <c r="V336" s="135"/>
      <c r="W336" s="135"/>
      <c r="X336" s="135"/>
      <c r="Y336" s="135"/>
      <c r="Z336" s="135"/>
    </row>
    <row r="337" spans="1:26" ht="23.25" customHeight="1">
      <c r="A337" s="122">
        <v>308</v>
      </c>
      <c r="B337" s="123" t="e">
        <f t="shared" ca="1" si="15"/>
        <v>#NUM!</v>
      </c>
      <c r="C337" s="123" t="e">
        <f t="shared" ca="1" si="16"/>
        <v>#NUM!</v>
      </c>
      <c r="D337" s="124" t="e">
        <f t="shared" ca="1" si="17"/>
        <v>#NUM!</v>
      </c>
      <c r="E337" s="124" t="e">
        <f t="shared" ca="1" si="18"/>
        <v>#NUM!</v>
      </c>
      <c r="F337" s="124" t="e">
        <f t="shared" ca="1" si="19"/>
        <v>#NUM!</v>
      </c>
      <c r="G337" s="124" t="e">
        <f t="shared" ca="1" si="20"/>
        <v>#NUM!</v>
      </c>
      <c r="H337" s="124" t="e">
        <f t="shared" ca="1" si="21"/>
        <v>#NUM!</v>
      </c>
      <c r="I337" s="192">
        <f t="shared" si="22"/>
        <v>25.666666666666668</v>
      </c>
      <c r="J337" s="125">
        <f t="shared" si="28"/>
        <v>0</v>
      </c>
      <c r="K337" s="125">
        <f t="shared" si="23"/>
        <v>0</v>
      </c>
      <c r="L337" s="125">
        <f t="shared" si="24"/>
        <v>0</v>
      </c>
      <c r="M337" s="125" t="e">
        <f t="shared" ca="1" si="25"/>
        <v>#NUM!</v>
      </c>
      <c r="N337" s="125">
        <f t="shared" si="29"/>
        <v>0</v>
      </c>
      <c r="O337" s="125">
        <f t="shared" si="26"/>
        <v>0</v>
      </c>
      <c r="P337" s="125">
        <f t="shared" si="27"/>
        <v>0</v>
      </c>
      <c r="Q337" s="139"/>
      <c r="R337" s="139"/>
      <c r="S337" s="135"/>
      <c r="T337" s="135"/>
      <c r="U337" s="135"/>
      <c r="V337" s="135"/>
      <c r="W337" s="135"/>
      <c r="X337" s="135"/>
      <c r="Y337" s="135"/>
      <c r="Z337" s="135"/>
    </row>
    <row r="338" spans="1:26" ht="23.25" customHeight="1">
      <c r="A338" s="122">
        <v>309</v>
      </c>
      <c r="B338" s="123" t="e">
        <f t="shared" ca="1" si="15"/>
        <v>#NUM!</v>
      </c>
      <c r="C338" s="123" t="e">
        <f t="shared" ca="1" si="16"/>
        <v>#NUM!</v>
      </c>
      <c r="D338" s="124" t="e">
        <f t="shared" ca="1" si="17"/>
        <v>#NUM!</v>
      </c>
      <c r="E338" s="124" t="e">
        <f t="shared" ca="1" si="18"/>
        <v>#NUM!</v>
      </c>
      <c r="F338" s="124" t="e">
        <f t="shared" ca="1" si="19"/>
        <v>#NUM!</v>
      </c>
      <c r="G338" s="124" t="e">
        <f t="shared" ca="1" si="20"/>
        <v>#NUM!</v>
      </c>
      <c r="H338" s="124" t="e">
        <f t="shared" ca="1" si="21"/>
        <v>#NUM!</v>
      </c>
      <c r="I338" s="192">
        <f t="shared" si="22"/>
        <v>25.75</v>
      </c>
      <c r="J338" s="125">
        <f t="shared" si="28"/>
        <v>0</v>
      </c>
      <c r="K338" s="125">
        <f t="shared" si="23"/>
        <v>0</v>
      </c>
      <c r="L338" s="125">
        <f t="shared" si="24"/>
        <v>0</v>
      </c>
      <c r="M338" s="125" t="e">
        <f t="shared" ca="1" si="25"/>
        <v>#NUM!</v>
      </c>
      <c r="N338" s="125">
        <f t="shared" si="29"/>
        <v>0</v>
      </c>
      <c r="O338" s="125">
        <f t="shared" si="26"/>
        <v>0</v>
      </c>
      <c r="P338" s="125">
        <f t="shared" si="27"/>
        <v>0</v>
      </c>
      <c r="Q338" s="139"/>
      <c r="R338" s="139"/>
      <c r="S338" s="135"/>
      <c r="T338" s="135"/>
      <c r="U338" s="135"/>
      <c r="V338" s="135"/>
      <c r="W338" s="135"/>
      <c r="X338" s="135"/>
      <c r="Y338" s="135"/>
      <c r="Z338" s="135"/>
    </row>
    <row r="339" spans="1:26" ht="23.25" customHeight="1">
      <c r="A339" s="122">
        <v>310</v>
      </c>
      <c r="B339" s="123" t="e">
        <f t="shared" ca="1" si="15"/>
        <v>#NUM!</v>
      </c>
      <c r="C339" s="123" t="e">
        <f t="shared" ca="1" si="16"/>
        <v>#NUM!</v>
      </c>
      <c r="D339" s="124" t="e">
        <f t="shared" ca="1" si="17"/>
        <v>#NUM!</v>
      </c>
      <c r="E339" s="124" t="e">
        <f t="shared" ca="1" si="18"/>
        <v>#NUM!</v>
      </c>
      <c r="F339" s="124" t="e">
        <f t="shared" ca="1" si="19"/>
        <v>#NUM!</v>
      </c>
      <c r="G339" s="124" t="e">
        <f t="shared" ca="1" si="20"/>
        <v>#NUM!</v>
      </c>
      <c r="H339" s="124" t="e">
        <f t="shared" ca="1" si="21"/>
        <v>#NUM!</v>
      </c>
      <c r="I339" s="192">
        <f t="shared" si="22"/>
        <v>25.833333333333332</v>
      </c>
      <c r="J339" s="125">
        <f t="shared" si="28"/>
        <v>0</v>
      </c>
      <c r="K339" s="125">
        <f t="shared" si="23"/>
        <v>0</v>
      </c>
      <c r="L339" s="125">
        <f t="shared" si="24"/>
        <v>0</v>
      </c>
      <c r="M339" s="125" t="e">
        <f t="shared" ca="1" si="25"/>
        <v>#NUM!</v>
      </c>
      <c r="N339" s="125">
        <f t="shared" si="29"/>
        <v>0</v>
      </c>
      <c r="O339" s="125">
        <f t="shared" si="26"/>
        <v>0</v>
      </c>
      <c r="P339" s="125">
        <f t="shared" si="27"/>
        <v>0</v>
      </c>
      <c r="Q339" s="139"/>
      <c r="R339" s="139"/>
      <c r="S339" s="135"/>
      <c r="T339" s="135"/>
      <c r="U339" s="135"/>
      <c r="V339" s="135"/>
      <c r="W339" s="135"/>
      <c r="X339" s="135"/>
      <c r="Y339" s="135"/>
      <c r="Z339" s="135"/>
    </row>
    <row r="340" spans="1:26" ht="23.25" customHeight="1">
      <c r="A340" s="122">
        <v>311</v>
      </c>
      <c r="B340" s="123" t="e">
        <f t="shared" ca="1" si="15"/>
        <v>#NUM!</v>
      </c>
      <c r="C340" s="123" t="e">
        <f t="shared" ca="1" si="16"/>
        <v>#NUM!</v>
      </c>
      <c r="D340" s="124" t="e">
        <f t="shared" ca="1" si="17"/>
        <v>#NUM!</v>
      </c>
      <c r="E340" s="124" t="e">
        <f t="shared" ca="1" si="18"/>
        <v>#NUM!</v>
      </c>
      <c r="F340" s="124" t="e">
        <f t="shared" ca="1" si="19"/>
        <v>#NUM!</v>
      </c>
      <c r="G340" s="124" t="e">
        <f t="shared" ca="1" si="20"/>
        <v>#NUM!</v>
      </c>
      <c r="H340" s="124" t="e">
        <f t="shared" ca="1" si="21"/>
        <v>#NUM!</v>
      </c>
      <c r="I340" s="192">
        <f t="shared" si="22"/>
        <v>25.916666666666668</v>
      </c>
      <c r="J340" s="125">
        <f t="shared" si="28"/>
        <v>0</v>
      </c>
      <c r="K340" s="125">
        <f t="shared" si="23"/>
        <v>0</v>
      </c>
      <c r="L340" s="125">
        <f t="shared" si="24"/>
        <v>0</v>
      </c>
      <c r="M340" s="125" t="e">
        <f t="shared" ca="1" si="25"/>
        <v>#NUM!</v>
      </c>
      <c r="N340" s="125">
        <f t="shared" si="29"/>
        <v>0</v>
      </c>
      <c r="O340" s="125">
        <f t="shared" si="26"/>
        <v>0</v>
      </c>
      <c r="P340" s="125">
        <f t="shared" si="27"/>
        <v>0</v>
      </c>
      <c r="Q340" s="139"/>
      <c r="R340" s="139"/>
      <c r="S340" s="135"/>
      <c r="T340" s="135"/>
      <c r="U340" s="135"/>
      <c r="V340" s="135"/>
      <c r="W340" s="135"/>
      <c r="X340" s="135"/>
      <c r="Y340" s="135"/>
      <c r="Z340" s="135"/>
    </row>
    <row r="341" spans="1:26" ht="23.25" customHeight="1">
      <c r="A341" s="122">
        <v>312</v>
      </c>
      <c r="B341" s="123" t="e">
        <f t="shared" ca="1" si="15"/>
        <v>#NUM!</v>
      </c>
      <c r="C341" s="123" t="e">
        <f t="shared" ca="1" si="16"/>
        <v>#NUM!</v>
      </c>
      <c r="D341" s="124" t="e">
        <f t="shared" ca="1" si="17"/>
        <v>#NUM!</v>
      </c>
      <c r="E341" s="124" t="e">
        <f t="shared" ca="1" si="18"/>
        <v>#NUM!</v>
      </c>
      <c r="F341" s="124" t="e">
        <f t="shared" ca="1" si="19"/>
        <v>#NUM!</v>
      </c>
      <c r="G341" s="124" t="e">
        <f t="shared" ca="1" si="20"/>
        <v>#NUM!</v>
      </c>
      <c r="H341" s="124" t="e">
        <f t="shared" ca="1" si="21"/>
        <v>#NUM!</v>
      </c>
      <c r="I341" s="192">
        <f t="shared" si="22"/>
        <v>26</v>
      </c>
      <c r="J341" s="125">
        <f t="shared" si="28"/>
        <v>0</v>
      </c>
      <c r="K341" s="125">
        <f t="shared" si="23"/>
        <v>0</v>
      </c>
      <c r="L341" s="125">
        <f t="shared" si="24"/>
        <v>0</v>
      </c>
      <c r="M341" s="125" t="e">
        <f t="shared" ca="1" si="25"/>
        <v>#NUM!</v>
      </c>
      <c r="N341" s="125">
        <f t="shared" si="29"/>
        <v>0</v>
      </c>
      <c r="O341" s="125">
        <f t="shared" si="26"/>
        <v>0</v>
      </c>
      <c r="P341" s="125">
        <f t="shared" si="27"/>
        <v>0</v>
      </c>
      <c r="Q341" s="139"/>
      <c r="R341" s="139"/>
      <c r="S341" s="135"/>
      <c r="T341" s="135"/>
      <c r="U341" s="135"/>
      <c r="V341" s="135"/>
      <c r="W341" s="135"/>
      <c r="X341" s="135"/>
      <c r="Y341" s="135"/>
      <c r="Z341" s="135"/>
    </row>
    <row r="342" spans="1:26" ht="23.25" customHeight="1">
      <c r="A342" s="122">
        <v>313</v>
      </c>
      <c r="B342" s="123" t="e">
        <f t="shared" ca="1" si="15"/>
        <v>#NUM!</v>
      </c>
      <c r="C342" s="123" t="e">
        <f t="shared" ca="1" si="16"/>
        <v>#NUM!</v>
      </c>
      <c r="D342" s="124" t="e">
        <f t="shared" ca="1" si="17"/>
        <v>#NUM!</v>
      </c>
      <c r="E342" s="124" t="e">
        <f t="shared" ca="1" si="18"/>
        <v>#NUM!</v>
      </c>
      <c r="F342" s="124" t="e">
        <f t="shared" ca="1" si="19"/>
        <v>#NUM!</v>
      </c>
      <c r="G342" s="124" t="e">
        <f t="shared" ca="1" si="20"/>
        <v>#NUM!</v>
      </c>
      <c r="H342" s="124" t="e">
        <f t="shared" ca="1" si="21"/>
        <v>#NUM!</v>
      </c>
      <c r="I342" s="192">
        <f t="shared" si="22"/>
        <v>26.083333333333332</v>
      </c>
      <c r="J342" s="125">
        <f t="shared" si="28"/>
        <v>0</v>
      </c>
      <c r="K342" s="125">
        <f t="shared" si="23"/>
        <v>0</v>
      </c>
      <c r="L342" s="125">
        <f t="shared" si="24"/>
        <v>0</v>
      </c>
      <c r="M342" s="125" t="e">
        <f t="shared" ca="1" si="25"/>
        <v>#NUM!</v>
      </c>
      <c r="N342" s="125">
        <f t="shared" si="29"/>
        <v>0</v>
      </c>
      <c r="O342" s="125">
        <f t="shared" si="26"/>
        <v>0</v>
      </c>
      <c r="P342" s="125">
        <f t="shared" si="27"/>
        <v>0</v>
      </c>
      <c r="Q342" s="139"/>
      <c r="R342" s="139"/>
      <c r="S342" s="135"/>
      <c r="T342" s="135"/>
      <c r="U342" s="135"/>
      <c r="V342" s="135"/>
      <c r="W342" s="135"/>
      <c r="X342" s="135"/>
      <c r="Y342" s="135"/>
      <c r="Z342" s="135"/>
    </row>
    <row r="343" spans="1:26" ht="23.25" customHeight="1">
      <c r="A343" s="122">
        <v>314</v>
      </c>
      <c r="B343" s="123" t="e">
        <f t="shared" ca="1" si="15"/>
        <v>#NUM!</v>
      </c>
      <c r="C343" s="123" t="e">
        <f t="shared" ca="1" si="16"/>
        <v>#NUM!</v>
      </c>
      <c r="D343" s="124" t="e">
        <f t="shared" ca="1" si="17"/>
        <v>#NUM!</v>
      </c>
      <c r="E343" s="124" t="e">
        <f t="shared" ca="1" si="18"/>
        <v>#NUM!</v>
      </c>
      <c r="F343" s="124" t="e">
        <f t="shared" ca="1" si="19"/>
        <v>#NUM!</v>
      </c>
      <c r="G343" s="124" t="e">
        <f t="shared" ca="1" si="20"/>
        <v>#NUM!</v>
      </c>
      <c r="H343" s="124" t="e">
        <f t="shared" ca="1" si="21"/>
        <v>#NUM!</v>
      </c>
      <c r="I343" s="192">
        <f t="shared" si="22"/>
        <v>26.166666666666668</v>
      </c>
      <c r="J343" s="125">
        <f t="shared" si="28"/>
        <v>0</v>
      </c>
      <c r="K343" s="125">
        <f t="shared" si="23"/>
        <v>0</v>
      </c>
      <c r="L343" s="125">
        <f t="shared" si="24"/>
        <v>0</v>
      </c>
      <c r="M343" s="125" t="e">
        <f t="shared" ca="1" si="25"/>
        <v>#NUM!</v>
      </c>
      <c r="N343" s="125">
        <f t="shared" si="29"/>
        <v>0</v>
      </c>
      <c r="O343" s="125">
        <f t="shared" si="26"/>
        <v>0</v>
      </c>
      <c r="P343" s="125">
        <f t="shared" si="27"/>
        <v>0</v>
      </c>
      <c r="Q343" s="139"/>
      <c r="R343" s="139"/>
      <c r="S343" s="135"/>
      <c r="T343" s="135"/>
      <c r="U343" s="135"/>
      <c r="V343" s="135"/>
      <c r="W343" s="135"/>
      <c r="X343" s="135"/>
      <c r="Y343" s="135"/>
      <c r="Z343" s="135"/>
    </row>
    <row r="344" spans="1:26" ht="23.25" customHeight="1">
      <c r="A344" s="122">
        <v>315</v>
      </c>
      <c r="B344" s="123" t="e">
        <f t="shared" ca="1" si="15"/>
        <v>#NUM!</v>
      </c>
      <c r="C344" s="123" t="e">
        <f t="shared" ca="1" si="16"/>
        <v>#NUM!</v>
      </c>
      <c r="D344" s="124" t="e">
        <f t="shared" ca="1" si="17"/>
        <v>#NUM!</v>
      </c>
      <c r="E344" s="124" t="e">
        <f t="shared" ca="1" si="18"/>
        <v>#NUM!</v>
      </c>
      <c r="F344" s="124" t="e">
        <f t="shared" ca="1" si="19"/>
        <v>#NUM!</v>
      </c>
      <c r="G344" s="124" t="e">
        <f t="shared" ca="1" si="20"/>
        <v>#NUM!</v>
      </c>
      <c r="H344" s="124" t="e">
        <f t="shared" ca="1" si="21"/>
        <v>#NUM!</v>
      </c>
      <c r="I344" s="192">
        <f t="shared" si="22"/>
        <v>26.25</v>
      </c>
      <c r="J344" s="125">
        <f t="shared" si="28"/>
        <v>0</v>
      </c>
      <c r="K344" s="125">
        <f t="shared" si="23"/>
        <v>0</v>
      </c>
      <c r="L344" s="125">
        <f t="shared" si="24"/>
        <v>0</v>
      </c>
      <c r="M344" s="125" t="e">
        <f t="shared" ca="1" si="25"/>
        <v>#NUM!</v>
      </c>
      <c r="N344" s="125">
        <f t="shared" si="29"/>
        <v>0</v>
      </c>
      <c r="O344" s="125">
        <f t="shared" si="26"/>
        <v>0</v>
      </c>
      <c r="P344" s="125">
        <f t="shared" si="27"/>
        <v>0</v>
      </c>
      <c r="Q344" s="139"/>
      <c r="R344" s="139"/>
      <c r="S344" s="135"/>
      <c r="T344" s="135"/>
      <c r="U344" s="135"/>
      <c r="V344" s="135"/>
      <c r="W344" s="135"/>
      <c r="X344" s="135"/>
      <c r="Y344" s="135"/>
      <c r="Z344" s="135"/>
    </row>
    <row r="345" spans="1:26" ht="23.25" customHeight="1">
      <c r="A345" s="122">
        <v>316</v>
      </c>
      <c r="B345" s="123" t="e">
        <f t="shared" ca="1" si="15"/>
        <v>#NUM!</v>
      </c>
      <c r="C345" s="123" t="e">
        <f t="shared" ca="1" si="16"/>
        <v>#NUM!</v>
      </c>
      <c r="D345" s="124" t="e">
        <f t="shared" ca="1" si="17"/>
        <v>#NUM!</v>
      </c>
      <c r="E345" s="124" t="e">
        <f t="shared" ca="1" si="18"/>
        <v>#NUM!</v>
      </c>
      <c r="F345" s="124" t="e">
        <f t="shared" ca="1" si="19"/>
        <v>#NUM!</v>
      </c>
      <c r="G345" s="124" t="e">
        <f t="shared" ca="1" si="20"/>
        <v>#NUM!</v>
      </c>
      <c r="H345" s="124" t="e">
        <f t="shared" ca="1" si="21"/>
        <v>#NUM!</v>
      </c>
      <c r="I345" s="192">
        <f t="shared" si="22"/>
        <v>26.333333333333332</v>
      </c>
      <c r="J345" s="125">
        <f t="shared" si="28"/>
        <v>0</v>
      </c>
      <c r="K345" s="125">
        <f t="shared" si="23"/>
        <v>0</v>
      </c>
      <c r="L345" s="125">
        <f t="shared" si="24"/>
        <v>0</v>
      </c>
      <c r="M345" s="125" t="e">
        <f t="shared" ca="1" si="25"/>
        <v>#NUM!</v>
      </c>
      <c r="N345" s="125">
        <f t="shared" si="29"/>
        <v>0</v>
      </c>
      <c r="O345" s="125">
        <f t="shared" si="26"/>
        <v>0</v>
      </c>
      <c r="P345" s="125">
        <f t="shared" si="27"/>
        <v>0</v>
      </c>
      <c r="Q345" s="139"/>
      <c r="R345" s="139"/>
      <c r="S345" s="135"/>
      <c r="T345" s="135"/>
      <c r="U345" s="135"/>
      <c r="V345" s="135"/>
      <c r="W345" s="135"/>
      <c r="X345" s="135"/>
      <c r="Y345" s="135"/>
      <c r="Z345" s="135"/>
    </row>
    <row r="346" spans="1:26" ht="23.25" customHeight="1">
      <c r="A346" s="122">
        <v>317</v>
      </c>
      <c r="B346" s="123" t="e">
        <f t="shared" ca="1" si="15"/>
        <v>#NUM!</v>
      </c>
      <c r="C346" s="123" t="e">
        <f t="shared" ca="1" si="16"/>
        <v>#NUM!</v>
      </c>
      <c r="D346" s="124" t="e">
        <f t="shared" ca="1" si="17"/>
        <v>#NUM!</v>
      </c>
      <c r="E346" s="124" t="e">
        <f t="shared" ca="1" si="18"/>
        <v>#NUM!</v>
      </c>
      <c r="F346" s="124" t="e">
        <f t="shared" ca="1" si="19"/>
        <v>#NUM!</v>
      </c>
      <c r="G346" s="124" t="e">
        <f t="shared" ca="1" si="20"/>
        <v>#NUM!</v>
      </c>
      <c r="H346" s="124" t="e">
        <f t="shared" ca="1" si="21"/>
        <v>#NUM!</v>
      </c>
      <c r="I346" s="192">
        <f t="shared" si="22"/>
        <v>26.416666666666668</v>
      </c>
      <c r="J346" s="125">
        <f t="shared" si="28"/>
        <v>0</v>
      </c>
      <c r="K346" s="125">
        <f t="shared" si="23"/>
        <v>0</v>
      </c>
      <c r="L346" s="125">
        <f t="shared" si="24"/>
        <v>0</v>
      </c>
      <c r="M346" s="125" t="e">
        <f t="shared" ca="1" si="25"/>
        <v>#NUM!</v>
      </c>
      <c r="N346" s="125">
        <f t="shared" si="29"/>
        <v>0</v>
      </c>
      <c r="O346" s="125">
        <f t="shared" si="26"/>
        <v>0</v>
      </c>
      <c r="P346" s="125">
        <f t="shared" si="27"/>
        <v>0</v>
      </c>
      <c r="Q346" s="139"/>
      <c r="R346" s="139"/>
      <c r="S346" s="135"/>
      <c r="T346" s="135"/>
      <c r="U346" s="135"/>
      <c r="V346" s="135"/>
      <c r="W346" s="135"/>
      <c r="X346" s="135"/>
      <c r="Y346" s="135"/>
      <c r="Z346" s="135"/>
    </row>
    <row r="347" spans="1:26" ht="23.25" customHeight="1">
      <c r="A347" s="122">
        <v>318</v>
      </c>
      <c r="B347" s="123" t="e">
        <f t="shared" ca="1" si="15"/>
        <v>#NUM!</v>
      </c>
      <c r="C347" s="123" t="e">
        <f t="shared" ca="1" si="16"/>
        <v>#NUM!</v>
      </c>
      <c r="D347" s="124" t="e">
        <f t="shared" ca="1" si="17"/>
        <v>#NUM!</v>
      </c>
      <c r="E347" s="124" t="e">
        <f t="shared" ca="1" si="18"/>
        <v>#NUM!</v>
      </c>
      <c r="F347" s="124" t="e">
        <f t="shared" ca="1" si="19"/>
        <v>#NUM!</v>
      </c>
      <c r="G347" s="124" t="e">
        <f t="shared" ca="1" si="20"/>
        <v>#NUM!</v>
      </c>
      <c r="H347" s="124" t="e">
        <f t="shared" ca="1" si="21"/>
        <v>#NUM!</v>
      </c>
      <c r="I347" s="192">
        <f t="shared" si="22"/>
        <v>26.5</v>
      </c>
      <c r="J347" s="125">
        <f t="shared" si="28"/>
        <v>0</v>
      </c>
      <c r="K347" s="125">
        <f t="shared" si="23"/>
        <v>0</v>
      </c>
      <c r="L347" s="125">
        <f t="shared" si="24"/>
        <v>0</v>
      </c>
      <c r="M347" s="125" t="e">
        <f t="shared" ca="1" si="25"/>
        <v>#NUM!</v>
      </c>
      <c r="N347" s="125">
        <f t="shared" si="29"/>
        <v>0</v>
      </c>
      <c r="O347" s="125">
        <f t="shared" si="26"/>
        <v>0</v>
      </c>
      <c r="P347" s="125">
        <f t="shared" si="27"/>
        <v>0</v>
      </c>
      <c r="Q347" s="139"/>
      <c r="R347" s="139"/>
      <c r="S347" s="135"/>
      <c r="T347" s="135"/>
      <c r="U347" s="135"/>
      <c r="V347" s="135"/>
      <c r="W347" s="135"/>
      <c r="X347" s="135"/>
      <c r="Y347" s="135"/>
      <c r="Z347" s="135"/>
    </row>
    <row r="348" spans="1:26" ht="23.25" customHeight="1">
      <c r="A348" s="122">
        <v>319</v>
      </c>
      <c r="B348" s="123" t="e">
        <f t="shared" ca="1" si="15"/>
        <v>#NUM!</v>
      </c>
      <c r="C348" s="123" t="e">
        <f t="shared" ca="1" si="16"/>
        <v>#NUM!</v>
      </c>
      <c r="D348" s="124" t="e">
        <f t="shared" ca="1" si="17"/>
        <v>#NUM!</v>
      </c>
      <c r="E348" s="124" t="e">
        <f t="shared" ca="1" si="18"/>
        <v>#NUM!</v>
      </c>
      <c r="F348" s="124" t="e">
        <f t="shared" ca="1" si="19"/>
        <v>#NUM!</v>
      </c>
      <c r="G348" s="124" t="e">
        <f t="shared" ca="1" si="20"/>
        <v>#NUM!</v>
      </c>
      <c r="H348" s="124" t="e">
        <f t="shared" ca="1" si="21"/>
        <v>#NUM!</v>
      </c>
      <c r="I348" s="192">
        <f t="shared" si="22"/>
        <v>26.583333333333332</v>
      </c>
      <c r="J348" s="125">
        <f t="shared" si="28"/>
        <v>0</v>
      </c>
      <c r="K348" s="125">
        <f t="shared" si="23"/>
        <v>0</v>
      </c>
      <c r="L348" s="125">
        <f t="shared" si="24"/>
        <v>0</v>
      </c>
      <c r="M348" s="125" t="e">
        <f t="shared" ca="1" si="25"/>
        <v>#NUM!</v>
      </c>
      <c r="N348" s="125">
        <f t="shared" si="29"/>
        <v>0</v>
      </c>
      <c r="O348" s="125">
        <f t="shared" si="26"/>
        <v>0</v>
      </c>
      <c r="P348" s="125">
        <f t="shared" si="27"/>
        <v>0</v>
      </c>
      <c r="Q348" s="139"/>
      <c r="R348" s="139"/>
      <c r="S348" s="135"/>
      <c r="T348" s="135"/>
      <c r="U348" s="135"/>
      <c r="V348" s="135"/>
      <c r="W348" s="135"/>
      <c r="X348" s="135"/>
      <c r="Y348" s="135"/>
      <c r="Z348" s="135"/>
    </row>
    <row r="349" spans="1:26" ht="23.25" customHeight="1">
      <c r="A349" s="122">
        <v>320</v>
      </c>
      <c r="B349" s="123" t="e">
        <f t="shared" ca="1" si="15"/>
        <v>#NUM!</v>
      </c>
      <c r="C349" s="123" t="e">
        <f t="shared" ca="1" si="16"/>
        <v>#NUM!</v>
      </c>
      <c r="D349" s="124" t="e">
        <f t="shared" ca="1" si="17"/>
        <v>#NUM!</v>
      </c>
      <c r="E349" s="124" t="e">
        <f t="shared" ca="1" si="18"/>
        <v>#NUM!</v>
      </c>
      <c r="F349" s="124" t="e">
        <f t="shared" ca="1" si="19"/>
        <v>#NUM!</v>
      </c>
      <c r="G349" s="124" t="e">
        <f t="shared" ca="1" si="20"/>
        <v>#NUM!</v>
      </c>
      <c r="H349" s="124" t="e">
        <f t="shared" ca="1" si="21"/>
        <v>#NUM!</v>
      </c>
      <c r="I349" s="192">
        <f t="shared" si="22"/>
        <v>26.666666666666668</v>
      </c>
      <c r="J349" s="125">
        <f t="shared" si="28"/>
        <v>0</v>
      </c>
      <c r="K349" s="125">
        <f t="shared" si="23"/>
        <v>0</v>
      </c>
      <c r="L349" s="125">
        <f t="shared" si="24"/>
        <v>0</v>
      </c>
      <c r="M349" s="125" t="e">
        <f t="shared" ca="1" si="25"/>
        <v>#NUM!</v>
      </c>
      <c r="N349" s="125">
        <f t="shared" si="29"/>
        <v>0</v>
      </c>
      <c r="O349" s="125">
        <f t="shared" si="26"/>
        <v>0</v>
      </c>
      <c r="P349" s="125">
        <f t="shared" si="27"/>
        <v>0</v>
      </c>
      <c r="Q349" s="139"/>
      <c r="R349" s="139"/>
      <c r="S349" s="135"/>
      <c r="T349" s="135"/>
      <c r="U349" s="135"/>
      <c r="V349" s="135"/>
      <c r="W349" s="135"/>
      <c r="X349" s="135"/>
      <c r="Y349" s="135"/>
      <c r="Z349" s="135"/>
    </row>
    <row r="350" spans="1:26" ht="23.25" customHeight="1">
      <c r="A350" s="122">
        <v>321</v>
      </c>
      <c r="B350" s="123" t="e">
        <f t="shared" ca="1" si="15"/>
        <v>#NUM!</v>
      </c>
      <c r="C350" s="123" t="e">
        <f t="shared" ca="1" si="16"/>
        <v>#NUM!</v>
      </c>
      <c r="D350" s="124" t="e">
        <f t="shared" ca="1" si="17"/>
        <v>#NUM!</v>
      </c>
      <c r="E350" s="124" t="e">
        <f t="shared" ca="1" si="18"/>
        <v>#NUM!</v>
      </c>
      <c r="F350" s="124" t="e">
        <f t="shared" ca="1" si="19"/>
        <v>#NUM!</v>
      </c>
      <c r="G350" s="124" t="e">
        <f t="shared" ca="1" si="20"/>
        <v>#NUM!</v>
      </c>
      <c r="H350" s="124" t="e">
        <f t="shared" ca="1" si="21"/>
        <v>#NUM!</v>
      </c>
      <c r="I350" s="192">
        <f t="shared" si="22"/>
        <v>26.75</v>
      </c>
      <c r="J350" s="125">
        <f t="shared" si="28"/>
        <v>0</v>
      </c>
      <c r="K350" s="125">
        <f t="shared" si="23"/>
        <v>0</v>
      </c>
      <c r="L350" s="125">
        <f t="shared" si="24"/>
        <v>0</v>
      </c>
      <c r="M350" s="125" t="e">
        <f t="shared" ca="1" si="25"/>
        <v>#NUM!</v>
      </c>
      <c r="N350" s="125">
        <f t="shared" si="29"/>
        <v>0</v>
      </c>
      <c r="O350" s="125">
        <f t="shared" si="26"/>
        <v>0</v>
      </c>
      <c r="P350" s="125">
        <f t="shared" si="27"/>
        <v>0</v>
      </c>
      <c r="Q350" s="139"/>
      <c r="R350" s="139"/>
      <c r="S350" s="135"/>
      <c r="T350" s="135"/>
      <c r="U350" s="135"/>
      <c r="V350" s="135"/>
      <c r="W350" s="135"/>
      <c r="X350" s="135"/>
      <c r="Y350" s="135"/>
      <c r="Z350" s="135"/>
    </row>
    <row r="351" spans="1:26" ht="23.25" customHeight="1">
      <c r="A351" s="122">
        <v>322</v>
      </c>
      <c r="B351" s="123" t="e">
        <f t="shared" ca="1" si="15"/>
        <v>#NUM!</v>
      </c>
      <c r="C351" s="123" t="e">
        <f t="shared" ca="1" si="16"/>
        <v>#NUM!</v>
      </c>
      <c r="D351" s="124" t="e">
        <f t="shared" ca="1" si="17"/>
        <v>#NUM!</v>
      </c>
      <c r="E351" s="124" t="e">
        <f t="shared" ca="1" si="18"/>
        <v>#NUM!</v>
      </c>
      <c r="F351" s="124" t="e">
        <f t="shared" ca="1" si="19"/>
        <v>#NUM!</v>
      </c>
      <c r="G351" s="124" t="e">
        <f t="shared" ca="1" si="20"/>
        <v>#NUM!</v>
      </c>
      <c r="H351" s="124" t="e">
        <f t="shared" ca="1" si="21"/>
        <v>#NUM!</v>
      </c>
      <c r="I351" s="192">
        <f t="shared" si="22"/>
        <v>26.833333333333332</v>
      </c>
      <c r="J351" s="125">
        <f t="shared" si="28"/>
        <v>0</v>
      </c>
      <c r="K351" s="125">
        <f t="shared" si="23"/>
        <v>0</v>
      </c>
      <c r="L351" s="125">
        <f t="shared" si="24"/>
        <v>0</v>
      </c>
      <c r="M351" s="125" t="e">
        <f t="shared" ca="1" si="25"/>
        <v>#NUM!</v>
      </c>
      <c r="N351" s="125">
        <f t="shared" si="29"/>
        <v>0</v>
      </c>
      <c r="O351" s="125">
        <f t="shared" si="26"/>
        <v>0</v>
      </c>
      <c r="P351" s="125">
        <f t="shared" si="27"/>
        <v>0</v>
      </c>
      <c r="Q351" s="139"/>
      <c r="R351" s="139"/>
      <c r="S351" s="135"/>
      <c r="T351" s="135"/>
      <c r="U351" s="135"/>
      <c r="V351" s="135"/>
      <c r="W351" s="135"/>
      <c r="X351" s="135"/>
      <c r="Y351" s="135"/>
      <c r="Z351" s="135"/>
    </row>
    <row r="352" spans="1:26" ht="23.25" customHeight="1">
      <c r="A352" s="122">
        <v>323</v>
      </c>
      <c r="B352" s="123" t="e">
        <f t="shared" ca="1" si="15"/>
        <v>#NUM!</v>
      </c>
      <c r="C352" s="123" t="e">
        <f t="shared" ca="1" si="16"/>
        <v>#NUM!</v>
      </c>
      <c r="D352" s="124" t="e">
        <f t="shared" ca="1" si="17"/>
        <v>#NUM!</v>
      </c>
      <c r="E352" s="124" t="e">
        <f t="shared" ca="1" si="18"/>
        <v>#NUM!</v>
      </c>
      <c r="F352" s="124" t="e">
        <f t="shared" ca="1" si="19"/>
        <v>#NUM!</v>
      </c>
      <c r="G352" s="124" t="e">
        <f t="shared" ca="1" si="20"/>
        <v>#NUM!</v>
      </c>
      <c r="H352" s="124" t="e">
        <f t="shared" ca="1" si="21"/>
        <v>#NUM!</v>
      </c>
      <c r="I352" s="192">
        <f t="shared" si="22"/>
        <v>26.916666666666668</v>
      </c>
      <c r="J352" s="125">
        <f t="shared" si="28"/>
        <v>0</v>
      </c>
      <c r="K352" s="125">
        <f t="shared" si="23"/>
        <v>0</v>
      </c>
      <c r="L352" s="125">
        <f t="shared" si="24"/>
        <v>0</v>
      </c>
      <c r="M352" s="125" t="e">
        <f t="shared" ca="1" si="25"/>
        <v>#NUM!</v>
      </c>
      <c r="N352" s="125">
        <f t="shared" si="29"/>
        <v>0</v>
      </c>
      <c r="O352" s="125">
        <f t="shared" si="26"/>
        <v>0</v>
      </c>
      <c r="P352" s="125">
        <f t="shared" si="27"/>
        <v>0</v>
      </c>
      <c r="Q352" s="139"/>
      <c r="R352" s="139"/>
      <c r="S352" s="135"/>
      <c r="T352" s="135"/>
      <c r="U352" s="135"/>
      <c r="V352" s="135"/>
      <c r="W352" s="135"/>
      <c r="X352" s="135"/>
      <c r="Y352" s="135"/>
      <c r="Z352" s="135"/>
    </row>
    <row r="353" spans="1:26" ht="23.25" customHeight="1">
      <c r="A353" s="122">
        <v>324</v>
      </c>
      <c r="B353" s="123" t="e">
        <f t="shared" ca="1" si="15"/>
        <v>#NUM!</v>
      </c>
      <c r="C353" s="123" t="e">
        <f t="shared" ca="1" si="16"/>
        <v>#NUM!</v>
      </c>
      <c r="D353" s="124" t="e">
        <f t="shared" ca="1" si="17"/>
        <v>#NUM!</v>
      </c>
      <c r="E353" s="124" t="e">
        <f t="shared" ca="1" si="18"/>
        <v>#NUM!</v>
      </c>
      <c r="F353" s="124" t="e">
        <f t="shared" ca="1" si="19"/>
        <v>#NUM!</v>
      </c>
      <c r="G353" s="124" t="e">
        <f t="shared" ca="1" si="20"/>
        <v>#NUM!</v>
      </c>
      <c r="H353" s="124" t="e">
        <f t="shared" ca="1" si="21"/>
        <v>#NUM!</v>
      </c>
      <c r="I353" s="192">
        <f t="shared" si="22"/>
        <v>27</v>
      </c>
      <c r="J353" s="125">
        <f t="shared" si="28"/>
        <v>0</v>
      </c>
      <c r="K353" s="125">
        <f t="shared" si="23"/>
        <v>0</v>
      </c>
      <c r="L353" s="125">
        <f t="shared" si="24"/>
        <v>0</v>
      </c>
      <c r="M353" s="125" t="e">
        <f t="shared" ca="1" si="25"/>
        <v>#NUM!</v>
      </c>
      <c r="N353" s="125">
        <f t="shared" si="29"/>
        <v>0</v>
      </c>
      <c r="O353" s="125">
        <f t="shared" si="26"/>
        <v>0</v>
      </c>
      <c r="P353" s="125">
        <f t="shared" si="27"/>
        <v>0</v>
      </c>
      <c r="Q353" s="139"/>
      <c r="R353" s="139"/>
      <c r="S353" s="135"/>
      <c r="T353" s="135"/>
      <c r="U353" s="135"/>
      <c r="V353" s="135"/>
      <c r="W353" s="135"/>
      <c r="X353" s="135"/>
      <c r="Y353" s="135"/>
      <c r="Z353" s="135"/>
    </row>
    <row r="354" spans="1:26" ht="23.25" customHeight="1">
      <c r="A354" s="122">
        <v>325</v>
      </c>
      <c r="B354" s="123" t="e">
        <f t="shared" ca="1" si="15"/>
        <v>#NUM!</v>
      </c>
      <c r="C354" s="123" t="e">
        <f t="shared" ca="1" si="16"/>
        <v>#NUM!</v>
      </c>
      <c r="D354" s="124" t="e">
        <f t="shared" ca="1" si="17"/>
        <v>#NUM!</v>
      </c>
      <c r="E354" s="124" t="e">
        <f t="shared" ca="1" si="18"/>
        <v>#NUM!</v>
      </c>
      <c r="F354" s="124" t="e">
        <f t="shared" ca="1" si="19"/>
        <v>#NUM!</v>
      </c>
      <c r="G354" s="124" t="e">
        <f t="shared" ca="1" si="20"/>
        <v>#NUM!</v>
      </c>
      <c r="H354" s="124" t="e">
        <f t="shared" ca="1" si="21"/>
        <v>#NUM!</v>
      </c>
      <c r="I354" s="192">
        <f t="shared" si="22"/>
        <v>27.083333333333332</v>
      </c>
      <c r="J354" s="125">
        <f t="shared" si="28"/>
        <v>0</v>
      </c>
      <c r="K354" s="125">
        <f t="shared" si="23"/>
        <v>0</v>
      </c>
      <c r="L354" s="125">
        <f t="shared" si="24"/>
        <v>0</v>
      </c>
      <c r="M354" s="125" t="e">
        <f t="shared" ca="1" si="25"/>
        <v>#NUM!</v>
      </c>
      <c r="N354" s="125">
        <f t="shared" si="29"/>
        <v>0</v>
      </c>
      <c r="O354" s="125">
        <f t="shared" si="26"/>
        <v>0</v>
      </c>
      <c r="P354" s="125">
        <f t="shared" si="27"/>
        <v>0</v>
      </c>
      <c r="Q354" s="139"/>
      <c r="R354" s="139"/>
      <c r="S354" s="135"/>
      <c r="T354" s="135"/>
      <c r="U354" s="135"/>
      <c r="V354" s="135"/>
      <c r="W354" s="135"/>
      <c r="X354" s="135"/>
      <c r="Y354" s="135"/>
      <c r="Z354" s="135"/>
    </row>
    <row r="355" spans="1:26" ht="23.25" customHeight="1">
      <c r="A355" s="122">
        <v>326</v>
      </c>
      <c r="B355" s="123" t="e">
        <f t="shared" ca="1" si="15"/>
        <v>#NUM!</v>
      </c>
      <c r="C355" s="123" t="e">
        <f t="shared" ca="1" si="16"/>
        <v>#NUM!</v>
      </c>
      <c r="D355" s="124" t="e">
        <f t="shared" ca="1" si="17"/>
        <v>#NUM!</v>
      </c>
      <c r="E355" s="124" t="e">
        <f t="shared" ca="1" si="18"/>
        <v>#NUM!</v>
      </c>
      <c r="F355" s="124" t="e">
        <f t="shared" ca="1" si="19"/>
        <v>#NUM!</v>
      </c>
      <c r="G355" s="124" t="e">
        <f t="shared" ca="1" si="20"/>
        <v>#NUM!</v>
      </c>
      <c r="H355" s="124" t="e">
        <f t="shared" ca="1" si="21"/>
        <v>#NUM!</v>
      </c>
      <c r="I355" s="192">
        <f t="shared" si="22"/>
        <v>27.166666666666668</v>
      </c>
      <c r="J355" s="125">
        <f t="shared" si="28"/>
        <v>0</v>
      </c>
      <c r="K355" s="125">
        <f t="shared" si="23"/>
        <v>0</v>
      </c>
      <c r="L355" s="125">
        <f t="shared" si="24"/>
        <v>0</v>
      </c>
      <c r="M355" s="125" t="e">
        <f t="shared" ca="1" si="25"/>
        <v>#NUM!</v>
      </c>
      <c r="N355" s="125">
        <f t="shared" si="29"/>
        <v>0</v>
      </c>
      <c r="O355" s="125">
        <f t="shared" si="26"/>
        <v>0</v>
      </c>
      <c r="P355" s="125">
        <f t="shared" si="27"/>
        <v>0</v>
      </c>
      <c r="Q355" s="139"/>
      <c r="R355" s="139"/>
      <c r="S355" s="135"/>
      <c r="T355" s="135"/>
      <c r="U355" s="135"/>
      <c r="V355" s="135"/>
      <c r="W355" s="135"/>
      <c r="X355" s="135"/>
      <c r="Y355" s="135"/>
      <c r="Z355" s="135"/>
    </row>
    <row r="356" spans="1:26" ht="23.25" customHeight="1">
      <c r="A356" s="122">
        <v>327</v>
      </c>
      <c r="B356" s="123" t="e">
        <f t="shared" ca="1" si="15"/>
        <v>#NUM!</v>
      </c>
      <c r="C356" s="123" t="e">
        <f t="shared" ca="1" si="16"/>
        <v>#NUM!</v>
      </c>
      <c r="D356" s="124" t="e">
        <f t="shared" ca="1" si="17"/>
        <v>#NUM!</v>
      </c>
      <c r="E356" s="124" t="e">
        <f t="shared" ca="1" si="18"/>
        <v>#NUM!</v>
      </c>
      <c r="F356" s="124" t="e">
        <f t="shared" ca="1" si="19"/>
        <v>#NUM!</v>
      </c>
      <c r="G356" s="124" t="e">
        <f t="shared" ca="1" si="20"/>
        <v>#NUM!</v>
      </c>
      <c r="H356" s="124" t="e">
        <f t="shared" ca="1" si="21"/>
        <v>#NUM!</v>
      </c>
      <c r="I356" s="192">
        <f t="shared" si="22"/>
        <v>27.25</v>
      </c>
      <c r="J356" s="125">
        <f t="shared" si="28"/>
        <v>0</v>
      </c>
      <c r="K356" s="125">
        <f t="shared" si="23"/>
        <v>0</v>
      </c>
      <c r="L356" s="125">
        <f t="shared" si="24"/>
        <v>0</v>
      </c>
      <c r="M356" s="125" t="e">
        <f t="shared" ca="1" si="25"/>
        <v>#NUM!</v>
      </c>
      <c r="N356" s="125">
        <f t="shared" si="29"/>
        <v>0</v>
      </c>
      <c r="O356" s="125">
        <f t="shared" si="26"/>
        <v>0</v>
      </c>
      <c r="P356" s="125">
        <f t="shared" si="27"/>
        <v>0</v>
      </c>
      <c r="Q356" s="139"/>
      <c r="R356" s="139"/>
      <c r="S356" s="135"/>
      <c r="T356" s="135"/>
      <c r="U356" s="135"/>
      <c r="V356" s="135"/>
      <c r="W356" s="135"/>
      <c r="X356" s="135"/>
      <c r="Y356" s="135"/>
      <c r="Z356" s="135"/>
    </row>
    <row r="357" spans="1:26" ht="23.25" customHeight="1">
      <c r="A357" s="122">
        <v>328</v>
      </c>
      <c r="B357" s="123" t="e">
        <f t="shared" ca="1" si="15"/>
        <v>#NUM!</v>
      </c>
      <c r="C357" s="123" t="e">
        <f t="shared" ca="1" si="16"/>
        <v>#NUM!</v>
      </c>
      <c r="D357" s="124" t="e">
        <f t="shared" ca="1" si="17"/>
        <v>#NUM!</v>
      </c>
      <c r="E357" s="124" t="e">
        <f t="shared" ca="1" si="18"/>
        <v>#NUM!</v>
      </c>
      <c r="F357" s="124" t="e">
        <f t="shared" ca="1" si="19"/>
        <v>#NUM!</v>
      </c>
      <c r="G357" s="124" t="e">
        <f t="shared" ca="1" si="20"/>
        <v>#NUM!</v>
      </c>
      <c r="H357" s="124" t="e">
        <f t="shared" ca="1" si="21"/>
        <v>#NUM!</v>
      </c>
      <c r="I357" s="192">
        <f t="shared" si="22"/>
        <v>27.333333333333332</v>
      </c>
      <c r="J357" s="125">
        <f t="shared" si="28"/>
        <v>0</v>
      </c>
      <c r="K357" s="125">
        <f t="shared" si="23"/>
        <v>0</v>
      </c>
      <c r="L357" s="125">
        <f t="shared" si="24"/>
        <v>0</v>
      </c>
      <c r="M357" s="125" t="e">
        <f t="shared" ca="1" si="25"/>
        <v>#NUM!</v>
      </c>
      <c r="N357" s="125">
        <f t="shared" si="29"/>
        <v>0</v>
      </c>
      <c r="O357" s="125">
        <f t="shared" si="26"/>
        <v>0</v>
      </c>
      <c r="P357" s="125">
        <f t="shared" si="27"/>
        <v>0</v>
      </c>
      <c r="Q357" s="139"/>
      <c r="R357" s="139"/>
      <c r="S357" s="135"/>
      <c r="T357" s="135"/>
      <c r="U357" s="135"/>
      <c r="V357" s="135"/>
      <c r="W357" s="135"/>
      <c r="X357" s="135"/>
      <c r="Y357" s="135"/>
      <c r="Z357" s="135"/>
    </row>
    <row r="358" spans="1:26" ht="23.25" customHeight="1">
      <c r="A358" s="122">
        <v>329</v>
      </c>
      <c r="B358" s="123" t="e">
        <f t="shared" ca="1" si="15"/>
        <v>#NUM!</v>
      </c>
      <c r="C358" s="123" t="e">
        <f t="shared" ca="1" si="16"/>
        <v>#NUM!</v>
      </c>
      <c r="D358" s="124" t="e">
        <f t="shared" ca="1" si="17"/>
        <v>#NUM!</v>
      </c>
      <c r="E358" s="124" t="e">
        <f t="shared" ca="1" si="18"/>
        <v>#NUM!</v>
      </c>
      <c r="F358" s="124" t="e">
        <f t="shared" ca="1" si="19"/>
        <v>#NUM!</v>
      </c>
      <c r="G358" s="124" t="e">
        <f t="shared" ca="1" si="20"/>
        <v>#NUM!</v>
      </c>
      <c r="H358" s="124" t="e">
        <f t="shared" ca="1" si="21"/>
        <v>#NUM!</v>
      </c>
      <c r="I358" s="192">
        <f t="shared" si="22"/>
        <v>27.416666666666668</v>
      </c>
      <c r="J358" s="125">
        <f t="shared" si="28"/>
        <v>0</v>
      </c>
      <c r="K358" s="125">
        <f t="shared" si="23"/>
        <v>0</v>
      </c>
      <c r="L358" s="125">
        <f t="shared" si="24"/>
        <v>0</v>
      </c>
      <c r="M358" s="125" t="e">
        <f t="shared" ca="1" si="25"/>
        <v>#NUM!</v>
      </c>
      <c r="N358" s="125">
        <f t="shared" si="29"/>
        <v>0</v>
      </c>
      <c r="O358" s="125">
        <f t="shared" si="26"/>
        <v>0</v>
      </c>
      <c r="P358" s="125">
        <f t="shared" si="27"/>
        <v>0</v>
      </c>
      <c r="Q358" s="139"/>
      <c r="R358" s="139"/>
      <c r="S358" s="135"/>
      <c r="T358" s="135"/>
      <c r="U358" s="135"/>
      <c r="V358" s="135"/>
      <c r="W358" s="135"/>
      <c r="X358" s="135"/>
      <c r="Y358" s="135"/>
      <c r="Z358" s="135"/>
    </row>
    <row r="359" spans="1:26" ht="23.25" customHeight="1">
      <c r="A359" s="122">
        <v>330</v>
      </c>
      <c r="B359" s="123" t="e">
        <f t="shared" ca="1" si="15"/>
        <v>#NUM!</v>
      </c>
      <c r="C359" s="123" t="e">
        <f t="shared" ca="1" si="16"/>
        <v>#NUM!</v>
      </c>
      <c r="D359" s="124" t="e">
        <f t="shared" ca="1" si="17"/>
        <v>#NUM!</v>
      </c>
      <c r="E359" s="124" t="e">
        <f t="shared" ca="1" si="18"/>
        <v>#NUM!</v>
      </c>
      <c r="F359" s="124" t="e">
        <f t="shared" ca="1" si="19"/>
        <v>#NUM!</v>
      </c>
      <c r="G359" s="124" t="e">
        <f t="shared" ca="1" si="20"/>
        <v>#NUM!</v>
      </c>
      <c r="H359" s="124" t="e">
        <f t="shared" ca="1" si="21"/>
        <v>#NUM!</v>
      </c>
      <c r="I359" s="192">
        <f t="shared" si="22"/>
        <v>27.5</v>
      </c>
      <c r="J359" s="125">
        <f t="shared" si="28"/>
        <v>0</v>
      </c>
      <c r="K359" s="125">
        <f t="shared" si="23"/>
        <v>0</v>
      </c>
      <c r="L359" s="125">
        <f t="shared" si="24"/>
        <v>0</v>
      </c>
      <c r="M359" s="125" t="e">
        <f t="shared" ca="1" si="25"/>
        <v>#NUM!</v>
      </c>
      <c r="N359" s="125">
        <f t="shared" si="29"/>
        <v>0</v>
      </c>
      <c r="O359" s="125">
        <f t="shared" si="26"/>
        <v>0</v>
      </c>
      <c r="P359" s="125">
        <f t="shared" si="27"/>
        <v>0</v>
      </c>
      <c r="Q359" s="139"/>
      <c r="R359" s="139"/>
      <c r="S359" s="135"/>
      <c r="T359" s="135"/>
      <c r="U359" s="135"/>
      <c r="V359" s="135"/>
      <c r="W359" s="135"/>
      <c r="X359" s="135"/>
      <c r="Y359" s="135"/>
      <c r="Z359" s="135"/>
    </row>
    <row r="360" spans="1:26" ht="23.25" customHeight="1">
      <c r="A360" s="122">
        <v>331</v>
      </c>
      <c r="B360" s="123" t="e">
        <f t="shared" ca="1" si="15"/>
        <v>#NUM!</v>
      </c>
      <c r="C360" s="123" t="e">
        <f t="shared" ca="1" si="16"/>
        <v>#NUM!</v>
      </c>
      <c r="D360" s="124" t="e">
        <f t="shared" ca="1" si="17"/>
        <v>#NUM!</v>
      </c>
      <c r="E360" s="124" t="e">
        <f t="shared" ca="1" si="18"/>
        <v>#NUM!</v>
      </c>
      <c r="F360" s="124" t="e">
        <f t="shared" ca="1" si="19"/>
        <v>#NUM!</v>
      </c>
      <c r="G360" s="124" t="e">
        <f t="shared" ca="1" si="20"/>
        <v>#NUM!</v>
      </c>
      <c r="H360" s="124" t="e">
        <f t="shared" ca="1" si="21"/>
        <v>#NUM!</v>
      </c>
      <c r="I360" s="192">
        <f t="shared" si="22"/>
        <v>27.583333333333332</v>
      </c>
      <c r="J360" s="125">
        <f t="shared" si="28"/>
        <v>0</v>
      </c>
      <c r="K360" s="125">
        <f t="shared" si="23"/>
        <v>0</v>
      </c>
      <c r="L360" s="125">
        <f t="shared" si="24"/>
        <v>0</v>
      </c>
      <c r="M360" s="125" t="e">
        <f t="shared" ca="1" si="25"/>
        <v>#NUM!</v>
      </c>
      <c r="N360" s="125">
        <f t="shared" si="29"/>
        <v>0</v>
      </c>
      <c r="O360" s="125">
        <f t="shared" si="26"/>
        <v>0</v>
      </c>
      <c r="P360" s="125">
        <f t="shared" si="27"/>
        <v>0</v>
      </c>
      <c r="Q360" s="139"/>
      <c r="R360" s="139"/>
      <c r="S360" s="135"/>
      <c r="T360" s="135"/>
      <c r="U360" s="135"/>
      <c r="V360" s="135"/>
      <c r="W360" s="135"/>
      <c r="X360" s="135"/>
      <c r="Y360" s="135"/>
      <c r="Z360" s="135"/>
    </row>
    <row r="361" spans="1:26" ht="23.25" customHeight="1">
      <c r="A361" s="122">
        <v>332</v>
      </c>
      <c r="B361" s="123" t="e">
        <f t="shared" ca="1" si="15"/>
        <v>#NUM!</v>
      </c>
      <c r="C361" s="123" t="e">
        <f t="shared" ca="1" si="16"/>
        <v>#NUM!</v>
      </c>
      <c r="D361" s="124" t="e">
        <f t="shared" ca="1" si="17"/>
        <v>#NUM!</v>
      </c>
      <c r="E361" s="124" t="e">
        <f t="shared" ca="1" si="18"/>
        <v>#NUM!</v>
      </c>
      <c r="F361" s="124" t="e">
        <f t="shared" ca="1" si="19"/>
        <v>#NUM!</v>
      </c>
      <c r="G361" s="124" t="e">
        <f t="shared" ca="1" si="20"/>
        <v>#NUM!</v>
      </c>
      <c r="H361" s="124" t="e">
        <f t="shared" ca="1" si="21"/>
        <v>#NUM!</v>
      </c>
      <c r="I361" s="192">
        <f t="shared" si="22"/>
        <v>27.666666666666668</v>
      </c>
      <c r="J361" s="125">
        <f t="shared" si="28"/>
        <v>0</v>
      </c>
      <c r="K361" s="125">
        <f t="shared" si="23"/>
        <v>0</v>
      </c>
      <c r="L361" s="125">
        <f t="shared" si="24"/>
        <v>0</v>
      </c>
      <c r="M361" s="125" t="e">
        <f t="shared" ca="1" si="25"/>
        <v>#NUM!</v>
      </c>
      <c r="N361" s="125">
        <f t="shared" si="29"/>
        <v>0</v>
      </c>
      <c r="O361" s="125">
        <f t="shared" si="26"/>
        <v>0</v>
      </c>
      <c r="P361" s="125">
        <f t="shared" si="27"/>
        <v>0</v>
      </c>
      <c r="Q361" s="139"/>
      <c r="R361" s="139"/>
      <c r="S361" s="135"/>
      <c r="T361" s="135"/>
      <c r="U361" s="135"/>
      <c r="V361" s="135"/>
      <c r="W361" s="135"/>
      <c r="X361" s="135"/>
      <c r="Y361" s="135"/>
      <c r="Z361" s="135"/>
    </row>
    <row r="362" spans="1:26" ht="23.25" customHeight="1">
      <c r="A362" s="122">
        <v>333</v>
      </c>
      <c r="B362" s="123" t="e">
        <f t="shared" ca="1" si="15"/>
        <v>#NUM!</v>
      </c>
      <c r="C362" s="123" t="e">
        <f t="shared" ca="1" si="16"/>
        <v>#NUM!</v>
      </c>
      <c r="D362" s="124" t="e">
        <f t="shared" ca="1" si="17"/>
        <v>#NUM!</v>
      </c>
      <c r="E362" s="124" t="e">
        <f t="shared" ca="1" si="18"/>
        <v>#NUM!</v>
      </c>
      <c r="F362" s="124" t="e">
        <f t="shared" ca="1" si="19"/>
        <v>#NUM!</v>
      </c>
      <c r="G362" s="124" t="e">
        <f t="shared" ca="1" si="20"/>
        <v>#NUM!</v>
      </c>
      <c r="H362" s="124" t="e">
        <f t="shared" ca="1" si="21"/>
        <v>#NUM!</v>
      </c>
      <c r="I362" s="192">
        <f t="shared" si="22"/>
        <v>27.75</v>
      </c>
      <c r="J362" s="125">
        <f t="shared" si="28"/>
        <v>0</v>
      </c>
      <c r="K362" s="125">
        <f t="shared" si="23"/>
        <v>0</v>
      </c>
      <c r="L362" s="125">
        <f t="shared" si="24"/>
        <v>0</v>
      </c>
      <c r="M362" s="125" t="e">
        <f t="shared" ca="1" si="25"/>
        <v>#NUM!</v>
      </c>
      <c r="N362" s="125">
        <f t="shared" si="29"/>
        <v>0</v>
      </c>
      <c r="O362" s="125">
        <f t="shared" si="26"/>
        <v>0</v>
      </c>
      <c r="P362" s="125">
        <f t="shared" si="27"/>
        <v>0</v>
      </c>
      <c r="Q362" s="139"/>
      <c r="R362" s="139"/>
      <c r="S362" s="135"/>
      <c r="T362" s="135"/>
      <c r="U362" s="135"/>
      <c r="V362" s="135"/>
      <c r="W362" s="135"/>
      <c r="X362" s="135"/>
      <c r="Y362" s="135"/>
      <c r="Z362" s="135"/>
    </row>
    <row r="363" spans="1:26" ht="23.25" customHeight="1">
      <c r="A363" s="122">
        <v>334</v>
      </c>
      <c r="B363" s="123" t="e">
        <f t="shared" ca="1" si="15"/>
        <v>#NUM!</v>
      </c>
      <c r="C363" s="123" t="e">
        <f t="shared" ca="1" si="16"/>
        <v>#NUM!</v>
      </c>
      <c r="D363" s="124" t="e">
        <f t="shared" ca="1" si="17"/>
        <v>#NUM!</v>
      </c>
      <c r="E363" s="124" t="e">
        <f t="shared" ca="1" si="18"/>
        <v>#NUM!</v>
      </c>
      <c r="F363" s="124" t="e">
        <f t="shared" ca="1" si="19"/>
        <v>#NUM!</v>
      </c>
      <c r="G363" s="124" t="e">
        <f t="shared" ca="1" si="20"/>
        <v>#NUM!</v>
      </c>
      <c r="H363" s="124" t="e">
        <f t="shared" ca="1" si="21"/>
        <v>#NUM!</v>
      </c>
      <c r="I363" s="192">
        <f t="shared" si="22"/>
        <v>27.833333333333332</v>
      </c>
      <c r="J363" s="125">
        <f t="shared" si="28"/>
        <v>0</v>
      </c>
      <c r="K363" s="125">
        <f t="shared" si="23"/>
        <v>0</v>
      </c>
      <c r="L363" s="125">
        <f t="shared" si="24"/>
        <v>0</v>
      </c>
      <c r="M363" s="125" t="e">
        <f t="shared" ca="1" si="25"/>
        <v>#NUM!</v>
      </c>
      <c r="N363" s="125">
        <f t="shared" si="29"/>
        <v>0</v>
      </c>
      <c r="O363" s="125">
        <f t="shared" si="26"/>
        <v>0</v>
      </c>
      <c r="P363" s="125">
        <f t="shared" si="27"/>
        <v>0</v>
      </c>
      <c r="Q363" s="139"/>
      <c r="R363" s="139"/>
      <c r="S363" s="135"/>
      <c r="T363" s="135"/>
      <c r="U363" s="135"/>
      <c r="V363" s="135"/>
      <c r="W363" s="135"/>
      <c r="X363" s="135"/>
      <c r="Y363" s="135"/>
      <c r="Z363" s="135"/>
    </row>
    <row r="364" spans="1:26" ht="23.25" customHeight="1">
      <c r="A364" s="122">
        <v>335</v>
      </c>
      <c r="B364" s="123" t="e">
        <f t="shared" ca="1" si="15"/>
        <v>#NUM!</v>
      </c>
      <c r="C364" s="123" t="e">
        <f t="shared" ca="1" si="16"/>
        <v>#NUM!</v>
      </c>
      <c r="D364" s="124" t="e">
        <f t="shared" ca="1" si="17"/>
        <v>#NUM!</v>
      </c>
      <c r="E364" s="124" t="e">
        <f t="shared" ca="1" si="18"/>
        <v>#NUM!</v>
      </c>
      <c r="F364" s="124" t="e">
        <f t="shared" ca="1" si="19"/>
        <v>#NUM!</v>
      </c>
      <c r="G364" s="124" t="e">
        <f t="shared" ca="1" si="20"/>
        <v>#NUM!</v>
      </c>
      <c r="H364" s="124" t="e">
        <f t="shared" ca="1" si="21"/>
        <v>#NUM!</v>
      </c>
      <c r="I364" s="192">
        <f t="shared" si="22"/>
        <v>27.916666666666668</v>
      </c>
      <c r="J364" s="125">
        <f t="shared" si="28"/>
        <v>0</v>
      </c>
      <c r="K364" s="125">
        <f t="shared" si="23"/>
        <v>0</v>
      </c>
      <c r="L364" s="125">
        <f t="shared" si="24"/>
        <v>0</v>
      </c>
      <c r="M364" s="125" t="e">
        <f t="shared" ca="1" si="25"/>
        <v>#NUM!</v>
      </c>
      <c r="N364" s="125">
        <f t="shared" si="29"/>
        <v>0</v>
      </c>
      <c r="O364" s="125">
        <f t="shared" si="26"/>
        <v>0</v>
      </c>
      <c r="P364" s="125">
        <f t="shared" si="27"/>
        <v>0</v>
      </c>
      <c r="Q364" s="139"/>
      <c r="R364" s="139"/>
      <c r="S364" s="135"/>
      <c r="T364" s="135"/>
      <c r="U364" s="135"/>
      <c r="V364" s="135"/>
      <c r="W364" s="135"/>
      <c r="X364" s="135"/>
      <c r="Y364" s="135"/>
      <c r="Z364" s="135"/>
    </row>
    <row r="365" spans="1:26" ht="23.25" customHeight="1">
      <c r="A365" s="122">
        <v>336</v>
      </c>
      <c r="B365" s="123" t="e">
        <f t="shared" ca="1" si="15"/>
        <v>#NUM!</v>
      </c>
      <c r="C365" s="123" t="e">
        <f t="shared" ca="1" si="16"/>
        <v>#NUM!</v>
      </c>
      <c r="D365" s="124" t="e">
        <f t="shared" ca="1" si="17"/>
        <v>#NUM!</v>
      </c>
      <c r="E365" s="124" t="e">
        <f t="shared" ca="1" si="18"/>
        <v>#NUM!</v>
      </c>
      <c r="F365" s="124" t="e">
        <f t="shared" ca="1" si="19"/>
        <v>#NUM!</v>
      </c>
      <c r="G365" s="124" t="e">
        <f t="shared" ca="1" si="20"/>
        <v>#NUM!</v>
      </c>
      <c r="H365" s="124" t="e">
        <f t="shared" ca="1" si="21"/>
        <v>#NUM!</v>
      </c>
      <c r="I365" s="192">
        <f t="shared" si="22"/>
        <v>28</v>
      </c>
      <c r="J365" s="125">
        <f t="shared" si="28"/>
        <v>0</v>
      </c>
      <c r="K365" s="125">
        <f t="shared" si="23"/>
        <v>0</v>
      </c>
      <c r="L365" s="125">
        <f t="shared" si="24"/>
        <v>0</v>
      </c>
      <c r="M365" s="125" t="e">
        <f t="shared" ca="1" si="25"/>
        <v>#NUM!</v>
      </c>
      <c r="N365" s="125">
        <f t="shared" si="29"/>
        <v>0</v>
      </c>
      <c r="O365" s="125">
        <f t="shared" si="26"/>
        <v>0</v>
      </c>
      <c r="P365" s="125">
        <f t="shared" si="27"/>
        <v>0</v>
      </c>
      <c r="Q365" s="139"/>
      <c r="R365" s="139"/>
      <c r="S365" s="135"/>
      <c r="T365" s="135"/>
      <c r="U365" s="135"/>
      <c r="V365" s="135"/>
      <c r="W365" s="135"/>
      <c r="X365" s="135"/>
      <c r="Y365" s="135"/>
      <c r="Z365" s="135"/>
    </row>
    <row r="366" spans="1:26" ht="23.25" customHeight="1">
      <c r="A366" s="122">
        <v>337</v>
      </c>
      <c r="B366" s="123" t="e">
        <f t="shared" ca="1" si="15"/>
        <v>#NUM!</v>
      </c>
      <c r="C366" s="123" t="e">
        <f t="shared" ca="1" si="16"/>
        <v>#NUM!</v>
      </c>
      <c r="D366" s="124" t="e">
        <f t="shared" ca="1" si="17"/>
        <v>#NUM!</v>
      </c>
      <c r="E366" s="124" t="e">
        <f t="shared" ca="1" si="18"/>
        <v>#NUM!</v>
      </c>
      <c r="F366" s="124" t="e">
        <f t="shared" ca="1" si="19"/>
        <v>#NUM!</v>
      </c>
      <c r="G366" s="124" t="e">
        <f t="shared" ca="1" si="20"/>
        <v>#NUM!</v>
      </c>
      <c r="H366" s="124" t="e">
        <f t="shared" ca="1" si="21"/>
        <v>#NUM!</v>
      </c>
      <c r="I366" s="192">
        <f t="shared" si="22"/>
        <v>28.083333333333332</v>
      </c>
      <c r="J366" s="125">
        <f t="shared" si="28"/>
        <v>0</v>
      </c>
      <c r="K366" s="125">
        <f t="shared" si="23"/>
        <v>0</v>
      </c>
      <c r="L366" s="125">
        <f t="shared" si="24"/>
        <v>0</v>
      </c>
      <c r="M366" s="125" t="e">
        <f t="shared" ca="1" si="25"/>
        <v>#NUM!</v>
      </c>
      <c r="N366" s="125">
        <f t="shared" si="29"/>
        <v>0</v>
      </c>
      <c r="O366" s="125">
        <f t="shared" si="26"/>
        <v>0</v>
      </c>
      <c r="P366" s="125">
        <f t="shared" si="27"/>
        <v>0</v>
      </c>
      <c r="Q366" s="139"/>
      <c r="R366" s="139"/>
      <c r="S366" s="135"/>
      <c r="T366" s="135"/>
      <c r="U366" s="135"/>
      <c r="V366" s="135"/>
      <c r="W366" s="135"/>
      <c r="X366" s="135"/>
      <c r="Y366" s="135"/>
      <c r="Z366" s="135"/>
    </row>
    <row r="367" spans="1:26" ht="23.25" customHeight="1">
      <c r="A367" s="122">
        <v>338</v>
      </c>
      <c r="B367" s="123" t="e">
        <f t="shared" ca="1" si="15"/>
        <v>#NUM!</v>
      </c>
      <c r="C367" s="123" t="e">
        <f t="shared" ca="1" si="16"/>
        <v>#NUM!</v>
      </c>
      <c r="D367" s="124" t="e">
        <f t="shared" ca="1" si="17"/>
        <v>#NUM!</v>
      </c>
      <c r="E367" s="124" t="e">
        <f t="shared" ca="1" si="18"/>
        <v>#NUM!</v>
      </c>
      <c r="F367" s="124" t="e">
        <f t="shared" ca="1" si="19"/>
        <v>#NUM!</v>
      </c>
      <c r="G367" s="124" t="e">
        <f t="shared" ca="1" si="20"/>
        <v>#NUM!</v>
      </c>
      <c r="H367" s="124" t="e">
        <f t="shared" ca="1" si="21"/>
        <v>#NUM!</v>
      </c>
      <c r="I367" s="192">
        <f t="shared" si="22"/>
        <v>28.166666666666668</v>
      </c>
      <c r="J367" s="125">
        <f t="shared" si="28"/>
        <v>0</v>
      </c>
      <c r="K367" s="125">
        <f t="shared" si="23"/>
        <v>0</v>
      </c>
      <c r="L367" s="125">
        <f t="shared" si="24"/>
        <v>0</v>
      </c>
      <c r="M367" s="125" t="e">
        <f t="shared" ca="1" si="25"/>
        <v>#NUM!</v>
      </c>
      <c r="N367" s="125">
        <f t="shared" si="29"/>
        <v>0</v>
      </c>
      <c r="O367" s="125">
        <f t="shared" si="26"/>
        <v>0</v>
      </c>
      <c r="P367" s="125">
        <f t="shared" si="27"/>
        <v>0</v>
      </c>
      <c r="Q367" s="139"/>
      <c r="R367" s="139"/>
      <c r="S367" s="135"/>
      <c r="T367" s="135"/>
      <c r="U367" s="135"/>
      <c r="V367" s="135"/>
      <c r="W367" s="135"/>
      <c r="X367" s="135"/>
      <c r="Y367" s="135"/>
      <c r="Z367" s="135"/>
    </row>
    <row r="368" spans="1:26" ht="23.25" customHeight="1">
      <c r="A368" s="122">
        <v>339</v>
      </c>
      <c r="B368" s="123" t="e">
        <f t="shared" ca="1" si="15"/>
        <v>#NUM!</v>
      </c>
      <c r="C368" s="123" t="e">
        <f t="shared" ca="1" si="16"/>
        <v>#NUM!</v>
      </c>
      <c r="D368" s="124" t="e">
        <f t="shared" ca="1" si="17"/>
        <v>#NUM!</v>
      </c>
      <c r="E368" s="124" t="e">
        <f t="shared" ca="1" si="18"/>
        <v>#NUM!</v>
      </c>
      <c r="F368" s="124" t="e">
        <f t="shared" ca="1" si="19"/>
        <v>#NUM!</v>
      </c>
      <c r="G368" s="124" t="e">
        <f t="shared" ca="1" si="20"/>
        <v>#NUM!</v>
      </c>
      <c r="H368" s="124" t="e">
        <f t="shared" ca="1" si="21"/>
        <v>#NUM!</v>
      </c>
      <c r="I368" s="192">
        <f t="shared" si="22"/>
        <v>28.25</v>
      </c>
      <c r="J368" s="125">
        <f t="shared" si="28"/>
        <v>0</v>
      </c>
      <c r="K368" s="125">
        <f t="shared" si="23"/>
        <v>0</v>
      </c>
      <c r="L368" s="125">
        <f t="shared" si="24"/>
        <v>0</v>
      </c>
      <c r="M368" s="125" t="e">
        <f t="shared" ca="1" si="25"/>
        <v>#NUM!</v>
      </c>
      <c r="N368" s="125">
        <f t="shared" si="29"/>
        <v>0</v>
      </c>
      <c r="O368" s="125">
        <f t="shared" si="26"/>
        <v>0</v>
      </c>
      <c r="P368" s="125">
        <f t="shared" si="27"/>
        <v>0</v>
      </c>
      <c r="Q368" s="139"/>
      <c r="R368" s="139"/>
      <c r="S368" s="135"/>
      <c r="T368" s="135"/>
      <c r="U368" s="135"/>
      <c r="V368" s="135"/>
      <c r="W368" s="135"/>
      <c r="X368" s="135"/>
      <c r="Y368" s="135"/>
      <c r="Z368" s="135"/>
    </row>
    <row r="369" spans="1:26" ht="23.25" customHeight="1">
      <c r="A369" s="122">
        <v>340</v>
      </c>
      <c r="B369" s="123" t="e">
        <f t="shared" ca="1" si="15"/>
        <v>#NUM!</v>
      </c>
      <c r="C369" s="123" t="e">
        <f t="shared" ca="1" si="16"/>
        <v>#NUM!</v>
      </c>
      <c r="D369" s="124" t="e">
        <f t="shared" ca="1" si="17"/>
        <v>#NUM!</v>
      </c>
      <c r="E369" s="124" t="e">
        <f t="shared" ca="1" si="18"/>
        <v>#NUM!</v>
      </c>
      <c r="F369" s="124" t="e">
        <f t="shared" ca="1" si="19"/>
        <v>#NUM!</v>
      </c>
      <c r="G369" s="124" t="e">
        <f t="shared" ca="1" si="20"/>
        <v>#NUM!</v>
      </c>
      <c r="H369" s="124" t="e">
        <f t="shared" ca="1" si="21"/>
        <v>#NUM!</v>
      </c>
      <c r="I369" s="192">
        <f t="shared" si="22"/>
        <v>28.333333333333332</v>
      </c>
      <c r="J369" s="125">
        <f t="shared" si="28"/>
        <v>0</v>
      </c>
      <c r="K369" s="125">
        <f t="shared" si="23"/>
        <v>0</v>
      </c>
      <c r="L369" s="125">
        <f t="shared" si="24"/>
        <v>0</v>
      </c>
      <c r="M369" s="125" t="e">
        <f t="shared" ca="1" si="25"/>
        <v>#NUM!</v>
      </c>
      <c r="N369" s="125">
        <f t="shared" si="29"/>
        <v>0</v>
      </c>
      <c r="O369" s="125">
        <f t="shared" si="26"/>
        <v>0</v>
      </c>
      <c r="P369" s="125">
        <f t="shared" si="27"/>
        <v>0</v>
      </c>
      <c r="Q369" s="139"/>
      <c r="R369" s="139"/>
      <c r="S369" s="135"/>
      <c r="T369" s="135"/>
      <c r="U369" s="135"/>
      <c r="V369" s="135"/>
      <c r="W369" s="135"/>
      <c r="X369" s="135"/>
      <c r="Y369" s="135"/>
      <c r="Z369" s="135"/>
    </row>
    <row r="370" spans="1:26" ht="23.25" customHeight="1">
      <c r="A370" s="122">
        <v>341</v>
      </c>
      <c r="B370" s="123" t="e">
        <f t="shared" ca="1" si="15"/>
        <v>#NUM!</v>
      </c>
      <c r="C370" s="123" t="e">
        <f t="shared" ca="1" si="16"/>
        <v>#NUM!</v>
      </c>
      <c r="D370" s="124" t="e">
        <f t="shared" ca="1" si="17"/>
        <v>#NUM!</v>
      </c>
      <c r="E370" s="124" t="e">
        <f t="shared" ca="1" si="18"/>
        <v>#NUM!</v>
      </c>
      <c r="F370" s="124" t="e">
        <f t="shared" ca="1" si="19"/>
        <v>#NUM!</v>
      </c>
      <c r="G370" s="124" t="e">
        <f t="shared" ca="1" si="20"/>
        <v>#NUM!</v>
      </c>
      <c r="H370" s="124" t="e">
        <f t="shared" ca="1" si="21"/>
        <v>#NUM!</v>
      </c>
      <c r="I370" s="192">
        <f t="shared" si="22"/>
        <v>28.416666666666668</v>
      </c>
      <c r="J370" s="125">
        <f t="shared" si="28"/>
        <v>0</v>
      </c>
      <c r="K370" s="125">
        <f t="shared" si="23"/>
        <v>0</v>
      </c>
      <c r="L370" s="125">
        <f t="shared" si="24"/>
        <v>0</v>
      </c>
      <c r="M370" s="125" t="e">
        <f t="shared" ca="1" si="25"/>
        <v>#NUM!</v>
      </c>
      <c r="N370" s="125">
        <f t="shared" si="29"/>
        <v>0</v>
      </c>
      <c r="O370" s="125">
        <f t="shared" si="26"/>
        <v>0</v>
      </c>
      <c r="P370" s="125">
        <f t="shared" si="27"/>
        <v>0</v>
      </c>
      <c r="Q370" s="139"/>
      <c r="R370" s="139"/>
      <c r="S370" s="135"/>
      <c r="T370" s="135"/>
      <c r="U370" s="135"/>
      <c r="V370" s="135"/>
      <c r="W370" s="135"/>
      <c r="X370" s="135"/>
      <c r="Y370" s="135"/>
      <c r="Z370" s="135"/>
    </row>
    <row r="371" spans="1:26" ht="23.25" customHeight="1">
      <c r="A371" s="122">
        <v>342</v>
      </c>
      <c r="B371" s="123" t="e">
        <f t="shared" ca="1" si="15"/>
        <v>#NUM!</v>
      </c>
      <c r="C371" s="123" t="e">
        <f t="shared" ca="1" si="16"/>
        <v>#NUM!</v>
      </c>
      <c r="D371" s="124" t="e">
        <f t="shared" ca="1" si="17"/>
        <v>#NUM!</v>
      </c>
      <c r="E371" s="124" t="e">
        <f t="shared" ca="1" si="18"/>
        <v>#NUM!</v>
      </c>
      <c r="F371" s="124" t="e">
        <f t="shared" ca="1" si="19"/>
        <v>#NUM!</v>
      </c>
      <c r="G371" s="124" t="e">
        <f t="shared" ca="1" si="20"/>
        <v>#NUM!</v>
      </c>
      <c r="H371" s="124" t="e">
        <f t="shared" ca="1" si="21"/>
        <v>#NUM!</v>
      </c>
      <c r="I371" s="192">
        <f t="shared" si="22"/>
        <v>28.5</v>
      </c>
      <c r="J371" s="125">
        <f t="shared" si="28"/>
        <v>0</v>
      </c>
      <c r="K371" s="125">
        <f t="shared" si="23"/>
        <v>0</v>
      </c>
      <c r="L371" s="125">
        <f t="shared" si="24"/>
        <v>0</v>
      </c>
      <c r="M371" s="125" t="e">
        <f t="shared" ca="1" si="25"/>
        <v>#NUM!</v>
      </c>
      <c r="N371" s="125">
        <f t="shared" si="29"/>
        <v>0</v>
      </c>
      <c r="O371" s="125">
        <f t="shared" si="26"/>
        <v>0</v>
      </c>
      <c r="P371" s="125">
        <f t="shared" si="27"/>
        <v>0</v>
      </c>
      <c r="Q371" s="139"/>
      <c r="R371" s="139"/>
      <c r="S371" s="135"/>
      <c r="T371" s="135"/>
      <c r="U371" s="135"/>
      <c r="V371" s="135"/>
      <c r="W371" s="135"/>
      <c r="X371" s="135"/>
      <c r="Y371" s="135"/>
      <c r="Z371" s="135"/>
    </row>
    <row r="372" spans="1:26" ht="23.25" customHeight="1">
      <c r="A372" s="122">
        <v>343</v>
      </c>
      <c r="B372" s="123" t="e">
        <f t="shared" ca="1" si="15"/>
        <v>#NUM!</v>
      </c>
      <c r="C372" s="123" t="e">
        <f t="shared" ca="1" si="16"/>
        <v>#NUM!</v>
      </c>
      <c r="D372" s="124" t="e">
        <f t="shared" ca="1" si="17"/>
        <v>#NUM!</v>
      </c>
      <c r="E372" s="124" t="e">
        <f t="shared" ca="1" si="18"/>
        <v>#NUM!</v>
      </c>
      <c r="F372" s="124" t="e">
        <f t="shared" ca="1" si="19"/>
        <v>#NUM!</v>
      </c>
      <c r="G372" s="124" t="e">
        <f t="shared" ca="1" si="20"/>
        <v>#NUM!</v>
      </c>
      <c r="H372" s="124" t="e">
        <f t="shared" ca="1" si="21"/>
        <v>#NUM!</v>
      </c>
      <c r="I372" s="192">
        <f t="shared" si="22"/>
        <v>28.583333333333332</v>
      </c>
      <c r="J372" s="125">
        <f t="shared" si="28"/>
        <v>0</v>
      </c>
      <c r="K372" s="125">
        <f t="shared" si="23"/>
        <v>0</v>
      </c>
      <c r="L372" s="125">
        <f t="shared" si="24"/>
        <v>0</v>
      </c>
      <c r="M372" s="125" t="e">
        <f t="shared" ca="1" si="25"/>
        <v>#NUM!</v>
      </c>
      <c r="N372" s="125">
        <f t="shared" si="29"/>
        <v>0</v>
      </c>
      <c r="O372" s="125">
        <f t="shared" si="26"/>
        <v>0</v>
      </c>
      <c r="P372" s="125">
        <f t="shared" si="27"/>
        <v>0</v>
      </c>
      <c r="Q372" s="139"/>
      <c r="R372" s="139"/>
      <c r="S372" s="135"/>
      <c r="T372" s="135"/>
      <c r="U372" s="135"/>
      <c r="V372" s="135"/>
      <c r="W372" s="135"/>
      <c r="X372" s="135"/>
      <c r="Y372" s="135"/>
      <c r="Z372" s="135"/>
    </row>
    <row r="373" spans="1:26" ht="23.25" customHeight="1">
      <c r="A373" s="122">
        <v>344</v>
      </c>
      <c r="B373" s="123" t="e">
        <f t="shared" ca="1" si="15"/>
        <v>#NUM!</v>
      </c>
      <c r="C373" s="123" t="e">
        <f t="shared" ca="1" si="16"/>
        <v>#NUM!</v>
      </c>
      <c r="D373" s="124" t="e">
        <f t="shared" ca="1" si="17"/>
        <v>#NUM!</v>
      </c>
      <c r="E373" s="124" t="e">
        <f t="shared" ca="1" si="18"/>
        <v>#NUM!</v>
      </c>
      <c r="F373" s="124" t="e">
        <f t="shared" ca="1" si="19"/>
        <v>#NUM!</v>
      </c>
      <c r="G373" s="124" t="e">
        <f t="shared" ca="1" si="20"/>
        <v>#NUM!</v>
      </c>
      <c r="H373" s="124" t="e">
        <f t="shared" ca="1" si="21"/>
        <v>#NUM!</v>
      </c>
      <c r="I373" s="192">
        <f t="shared" si="22"/>
        <v>28.666666666666668</v>
      </c>
      <c r="J373" s="125">
        <f t="shared" si="28"/>
        <v>0</v>
      </c>
      <c r="K373" s="125">
        <f t="shared" si="23"/>
        <v>0</v>
      </c>
      <c r="L373" s="125">
        <f t="shared" si="24"/>
        <v>0</v>
      </c>
      <c r="M373" s="125" t="e">
        <f t="shared" ca="1" si="25"/>
        <v>#NUM!</v>
      </c>
      <c r="N373" s="125">
        <f t="shared" si="29"/>
        <v>0</v>
      </c>
      <c r="O373" s="125">
        <f t="shared" si="26"/>
        <v>0</v>
      </c>
      <c r="P373" s="125">
        <f t="shared" si="27"/>
        <v>0</v>
      </c>
      <c r="Q373" s="139"/>
      <c r="R373" s="139"/>
      <c r="S373" s="135"/>
      <c r="T373" s="135"/>
      <c r="U373" s="135"/>
      <c r="V373" s="135"/>
      <c r="W373" s="135"/>
      <c r="X373" s="135"/>
      <c r="Y373" s="135"/>
      <c r="Z373" s="135"/>
    </row>
    <row r="374" spans="1:26" ht="23.25" customHeight="1">
      <c r="A374" s="122">
        <v>345</v>
      </c>
      <c r="B374" s="123" t="e">
        <f t="shared" ca="1" si="15"/>
        <v>#NUM!</v>
      </c>
      <c r="C374" s="123" t="e">
        <f t="shared" ca="1" si="16"/>
        <v>#NUM!</v>
      </c>
      <c r="D374" s="124" t="e">
        <f t="shared" ca="1" si="17"/>
        <v>#NUM!</v>
      </c>
      <c r="E374" s="124" t="e">
        <f t="shared" ca="1" si="18"/>
        <v>#NUM!</v>
      </c>
      <c r="F374" s="124" t="e">
        <f t="shared" ca="1" si="19"/>
        <v>#NUM!</v>
      </c>
      <c r="G374" s="124" t="e">
        <f t="shared" ca="1" si="20"/>
        <v>#NUM!</v>
      </c>
      <c r="H374" s="124" t="e">
        <f t="shared" ca="1" si="21"/>
        <v>#NUM!</v>
      </c>
      <c r="I374" s="192">
        <f t="shared" si="22"/>
        <v>28.75</v>
      </c>
      <c r="J374" s="125">
        <f t="shared" si="28"/>
        <v>0</v>
      </c>
      <c r="K374" s="125">
        <f t="shared" si="23"/>
        <v>0</v>
      </c>
      <c r="L374" s="125">
        <f t="shared" si="24"/>
        <v>0</v>
      </c>
      <c r="M374" s="125" t="e">
        <f t="shared" ca="1" si="25"/>
        <v>#NUM!</v>
      </c>
      <c r="N374" s="125">
        <f t="shared" si="29"/>
        <v>0</v>
      </c>
      <c r="O374" s="125">
        <f t="shared" si="26"/>
        <v>0</v>
      </c>
      <c r="P374" s="125">
        <f t="shared" si="27"/>
        <v>0</v>
      </c>
      <c r="Q374" s="139"/>
      <c r="R374" s="139"/>
      <c r="S374" s="135"/>
      <c r="T374" s="135"/>
      <c r="U374" s="135"/>
      <c r="V374" s="135"/>
      <c r="W374" s="135"/>
      <c r="X374" s="135"/>
      <c r="Y374" s="135"/>
      <c r="Z374" s="135"/>
    </row>
    <row r="375" spans="1:26" ht="23.25" customHeight="1">
      <c r="A375" s="122">
        <v>346</v>
      </c>
      <c r="B375" s="123" t="e">
        <f t="shared" ca="1" si="15"/>
        <v>#NUM!</v>
      </c>
      <c r="C375" s="123" t="e">
        <f t="shared" ca="1" si="16"/>
        <v>#NUM!</v>
      </c>
      <c r="D375" s="124" t="e">
        <f t="shared" ca="1" si="17"/>
        <v>#NUM!</v>
      </c>
      <c r="E375" s="124" t="e">
        <f t="shared" ca="1" si="18"/>
        <v>#NUM!</v>
      </c>
      <c r="F375" s="124" t="e">
        <f t="shared" ca="1" si="19"/>
        <v>#NUM!</v>
      </c>
      <c r="G375" s="124" t="e">
        <f t="shared" ca="1" si="20"/>
        <v>#NUM!</v>
      </c>
      <c r="H375" s="124" t="e">
        <f t="shared" ca="1" si="21"/>
        <v>#NUM!</v>
      </c>
      <c r="I375" s="192">
        <f t="shared" si="22"/>
        <v>28.833333333333332</v>
      </c>
      <c r="J375" s="125">
        <f t="shared" si="28"/>
        <v>0</v>
      </c>
      <c r="K375" s="125">
        <f t="shared" si="23"/>
        <v>0</v>
      </c>
      <c r="L375" s="125">
        <f t="shared" si="24"/>
        <v>0</v>
      </c>
      <c r="M375" s="125" t="e">
        <f t="shared" ca="1" si="25"/>
        <v>#NUM!</v>
      </c>
      <c r="N375" s="125">
        <f t="shared" si="29"/>
        <v>0</v>
      </c>
      <c r="O375" s="125">
        <f t="shared" si="26"/>
        <v>0</v>
      </c>
      <c r="P375" s="125">
        <f t="shared" si="27"/>
        <v>0</v>
      </c>
      <c r="Q375" s="139"/>
      <c r="R375" s="139"/>
      <c r="S375" s="135"/>
      <c r="T375" s="135"/>
      <c r="U375" s="135"/>
      <c r="V375" s="135"/>
      <c r="W375" s="135"/>
      <c r="X375" s="135"/>
      <c r="Y375" s="135"/>
      <c r="Z375" s="135"/>
    </row>
    <row r="376" spans="1:26" ht="23.25" customHeight="1">
      <c r="A376" s="122">
        <v>347</v>
      </c>
      <c r="B376" s="123" t="e">
        <f t="shared" ca="1" si="15"/>
        <v>#NUM!</v>
      </c>
      <c r="C376" s="123" t="e">
        <f t="shared" ca="1" si="16"/>
        <v>#NUM!</v>
      </c>
      <c r="D376" s="124" t="e">
        <f t="shared" ca="1" si="17"/>
        <v>#NUM!</v>
      </c>
      <c r="E376" s="124" t="e">
        <f t="shared" ca="1" si="18"/>
        <v>#NUM!</v>
      </c>
      <c r="F376" s="124" t="e">
        <f t="shared" ca="1" si="19"/>
        <v>#NUM!</v>
      </c>
      <c r="G376" s="124" t="e">
        <f t="shared" ca="1" si="20"/>
        <v>#NUM!</v>
      </c>
      <c r="H376" s="124" t="e">
        <f t="shared" ca="1" si="21"/>
        <v>#NUM!</v>
      </c>
      <c r="I376" s="192">
        <f t="shared" si="22"/>
        <v>28.916666666666668</v>
      </c>
      <c r="J376" s="125">
        <f t="shared" si="28"/>
        <v>0</v>
      </c>
      <c r="K376" s="125">
        <f t="shared" si="23"/>
        <v>0</v>
      </c>
      <c r="L376" s="125">
        <f t="shared" si="24"/>
        <v>0</v>
      </c>
      <c r="M376" s="125" t="e">
        <f t="shared" ca="1" si="25"/>
        <v>#NUM!</v>
      </c>
      <c r="N376" s="125">
        <f t="shared" si="29"/>
        <v>0</v>
      </c>
      <c r="O376" s="125">
        <f t="shared" si="26"/>
        <v>0</v>
      </c>
      <c r="P376" s="125">
        <f t="shared" si="27"/>
        <v>0</v>
      </c>
      <c r="Q376" s="139"/>
      <c r="R376" s="139"/>
      <c r="S376" s="135"/>
      <c r="T376" s="135"/>
      <c r="U376" s="135"/>
      <c r="V376" s="135"/>
      <c r="W376" s="135"/>
      <c r="X376" s="135"/>
      <c r="Y376" s="135"/>
      <c r="Z376" s="135"/>
    </row>
    <row r="377" spans="1:26" ht="23.25" customHeight="1">
      <c r="A377" s="122">
        <v>348</v>
      </c>
      <c r="B377" s="123" t="e">
        <f t="shared" ca="1" si="15"/>
        <v>#NUM!</v>
      </c>
      <c r="C377" s="123" t="e">
        <f t="shared" ca="1" si="16"/>
        <v>#NUM!</v>
      </c>
      <c r="D377" s="124" t="e">
        <f t="shared" ca="1" si="17"/>
        <v>#NUM!</v>
      </c>
      <c r="E377" s="124" t="e">
        <f t="shared" ca="1" si="18"/>
        <v>#NUM!</v>
      </c>
      <c r="F377" s="124" t="e">
        <f t="shared" ca="1" si="19"/>
        <v>#NUM!</v>
      </c>
      <c r="G377" s="124" t="e">
        <f t="shared" ca="1" si="20"/>
        <v>#NUM!</v>
      </c>
      <c r="H377" s="124" t="e">
        <f t="shared" ca="1" si="21"/>
        <v>#NUM!</v>
      </c>
      <c r="I377" s="192">
        <f t="shared" si="22"/>
        <v>29</v>
      </c>
      <c r="J377" s="125">
        <f t="shared" si="28"/>
        <v>0</v>
      </c>
      <c r="K377" s="125">
        <f t="shared" si="23"/>
        <v>0</v>
      </c>
      <c r="L377" s="125">
        <f t="shared" si="24"/>
        <v>0</v>
      </c>
      <c r="M377" s="125" t="e">
        <f t="shared" ca="1" si="25"/>
        <v>#NUM!</v>
      </c>
      <c r="N377" s="125">
        <f t="shared" si="29"/>
        <v>0</v>
      </c>
      <c r="O377" s="125">
        <f t="shared" si="26"/>
        <v>0</v>
      </c>
      <c r="P377" s="125">
        <f t="shared" si="27"/>
        <v>0</v>
      </c>
      <c r="Q377" s="139"/>
      <c r="R377" s="139"/>
      <c r="S377" s="135"/>
      <c r="T377" s="135"/>
      <c r="U377" s="135"/>
      <c r="V377" s="135"/>
      <c r="W377" s="135"/>
      <c r="X377" s="135"/>
      <c r="Y377" s="135"/>
      <c r="Z377" s="135"/>
    </row>
    <row r="378" spans="1:26" ht="23.25" customHeight="1">
      <c r="A378" s="122">
        <v>349</v>
      </c>
      <c r="B378" s="123" t="e">
        <f t="shared" ca="1" si="15"/>
        <v>#NUM!</v>
      </c>
      <c r="C378" s="123" t="e">
        <f t="shared" ca="1" si="16"/>
        <v>#NUM!</v>
      </c>
      <c r="D378" s="124" t="e">
        <f t="shared" ca="1" si="17"/>
        <v>#NUM!</v>
      </c>
      <c r="E378" s="124" t="e">
        <f t="shared" ca="1" si="18"/>
        <v>#NUM!</v>
      </c>
      <c r="F378" s="124" t="e">
        <f t="shared" ca="1" si="19"/>
        <v>#NUM!</v>
      </c>
      <c r="G378" s="124" t="e">
        <f t="shared" ca="1" si="20"/>
        <v>#NUM!</v>
      </c>
      <c r="H378" s="124" t="e">
        <f t="shared" ca="1" si="21"/>
        <v>#NUM!</v>
      </c>
      <c r="I378" s="192">
        <f t="shared" si="22"/>
        <v>29.083333333333332</v>
      </c>
      <c r="J378" s="125">
        <f t="shared" si="28"/>
        <v>0</v>
      </c>
      <c r="K378" s="125">
        <f t="shared" si="23"/>
        <v>0</v>
      </c>
      <c r="L378" s="125">
        <f t="shared" si="24"/>
        <v>0</v>
      </c>
      <c r="M378" s="125" t="e">
        <f t="shared" ca="1" si="25"/>
        <v>#NUM!</v>
      </c>
      <c r="N378" s="125">
        <f t="shared" si="29"/>
        <v>0</v>
      </c>
      <c r="O378" s="125">
        <f t="shared" si="26"/>
        <v>0</v>
      </c>
      <c r="P378" s="125">
        <f t="shared" si="27"/>
        <v>0</v>
      </c>
      <c r="Q378" s="139"/>
      <c r="R378" s="139"/>
      <c r="S378" s="135"/>
      <c r="T378" s="135"/>
      <c r="U378" s="135"/>
      <c r="V378" s="135"/>
      <c r="W378" s="135"/>
      <c r="X378" s="135"/>
      <c r="Y378" s="135"/>
      <c r="Z378" s="135"/>
    </row>
    <row r="379" spans="1:26" ht="23.25" customHeight="1">
      <c r="A379" s="122">
        <v>350</v>
      </c>
      <c r="B379" s="123" t="e">
        <f t="shared" ca="1" si="15"/>
        <v>#NUM!</v>
      </c>
      <c r="C379" s="123" t="e">
        <f t="shared" ca="1" si="16"/>
        <v>#NUM!</v>
      </c>
      <c r="D379" s="124" t="e">
        <f t="shared" ca="1" si="17"/>
        <v>#NUM!</v>
      </c>
      <c r="E379" s="124" t="e">
        <f t="shared" ca="1" si="18"/>
        <v>#NUM!</v>
      </c>
      <c r="F379" s="124" t="e">
        <f t="shared" ca="1" si="19"/>
        <v>#NUM!</v>
      </c>
      <c r="G379" s="124" t="e">
        <f t="shared" ca="1" si="20"/>
        <v>#NUM!</v>
      </c>
      <c r="H379" s="124" t="e">
        <f t="shared" ca="1" si="21"/>
        <v>#NUM!</v>
      </c>
      <c r="I379" s="192">
        <f t="shared" si="22"/>
        <v>29.166666666666668</v>
      </c>
      <c r="J379" s="125">
        <f t="shared" si="28"/>
        <v>0</v>
      </c>
      <c r="K379" s="125">
        <f t="shared" si="23"/>
        <v>0</v>
      </c>
      <c r="L379" s="125">
        <f t="shared" si="24"/>
        <v>0</v>
      </c>
      <c r="M379" s="125" t="e">
        <f t="shared" ca="1" si="25"/>
        <v>#NUM!</v>
      </c>
      <c r="N379" s="125">
        <f t="shared" si="29"/>
        <v>0</v>
      </c>
      <c r="O379" s="125">
        <f t="shared" si="26"/>
        <v>0</v>
      </c>
      <c r="P379" s="125">
        <f t="shared" si="27"/>
        <v>0</v>
      </c>
      <c r="Q379" s="139"/>
      <c r="R379" s="139"/>
      <c r="S379" s="135"/>
      <c r="T379" s="135"/>
      <c r="U379" s="135"/>
      <c r="V379" s="135"/>
      <c r="W379" s="135"/>
      <c r="X379" s="135"/>
      <c r="Y379" s="135"/>
      <c r="Z379" s="135"/>
    </row>
    <row r="380" spans="1:26" ht="23.25" customHeight="1">
      <c r="A380" s="122">
        <v>351</v>
      </c>
      <c r="B380" s="123" t="e">
        <f t="shared" ca="1" si="15"/>
        <v>#NUM!</v>
      </c>
      <c r="C380" s="123" t="e">
        <f t="shared" ca="1" si="16"/>
        <v>#NUM!</v>
      </c>
      <c r="D380" s="124" t="e">
        <f t="shared" ca="1" si="17"/>
        <v>#NUM!</v>
      </c>
      <c r="E380" s="124" t="e">
        <f t="shared" ca="1" si="18"/>
        <v>#NUM!</v>
      </c>
      <c r="F380" s="124" t="e">
        <f t="shared" ca="1" si="19"/>
        <v>#NUM!</v>
      </c>
      <c r="G380" s="124" t="e">
        <f t="shared" ca="1" si="20"/>
        <v>#NUM!</v>
      </c>
      <c r="H380" s="124" t="e">
        <f t="shared" ca="1" si="21"/>
        <v>#NUM!</v>
      </c>
      <c r="I380" s="192">
        <f t="shared" si="22"/>
        <v>29.25</v>
      </c>
      <c r="J380" s="125">
        <f t="shared" si="28"/>
        <v>0</v>
      </c>
      <c r="K380" s="125">
        <f t="shared" si="23"/>
        <v>0</v>
      </c>
      <c r="L380" s="125">
        <f t="shared" si="24"/>
        <v>0</v>
      </c>
      <c r="M380" s="125" t="e">
        <f t="shared" ca="1" si="25"/>
        <v>#NUM!</v>
      </c>
      <c r="N380" s="125">
        <f t="shared" si="29"/>
        <v>0</v>
      </c>
      <c r="O380" s="125">
        <f t="shared" si="26"/>
        <v>0</v>
      </c>
      <c r="P380" s="125">
        <f t="shared" si="27"/>
        <v>0</v>
      </c>
      <c r="Q380" s="139"/>
      <c r="R380" s="139"/>
      <c r="S380" s="135"/>
      <c r="T380" s="135"/>
      <c r="U380" s="135"/>
      <c r="V380" s="135"/>
      <c r="W380" s="135"/>
      <c r="X380" s="135"/>
      <c r="Y380" s="135"/>
      <c r="Z380" s="135"/>
    </row>
    <row r="381" spans="1:26" ht="23.25" customHeight="1">
      <c r="A381" s="122">
        <v>352</v>
      </c>
      <c r="B381" s="123" t="e">
        <f t="shared" ca="1" si="15"/>
        <v>#NUM!</v>
      </c>
      <c r="C381" s="123" t="e">
        <f t="shared" ca="1" si="16"/>
        <v>#NUM!</v>
      </c>
      <c r="D381" s="124" t="e">
        <f t="shared" ca="1" si="17"/>
        <v>#NUM!</v>
      </c>
      <c r="E381" s="124" t="e">
        <f t="shared" ca="1" si="18"/>
        <v>#NUM!</v>
      </c>
      <c r="F381" s="124" t="e">
        <f t="shared" ca="1" si="19"/>
        <v>#NUM!</v>
      </c>
      <c r="G381" s="124" t="e">
        <f t="shared" ca="1" si="20"/>
        <v>#NUM!</v>
      </c>
      <c r="H381" s="124" t="e">
        <f t="shared" ca="1" si="21"/>
        <v>#NUM!</v>
      </c>
      <c r="I381" s="192">
        <f t="shared" si="22"/>
        <v>29.333333333333332</v>
      </c>
      <c r="J381" s="125">
        <f t="shared" si="28"/>
        <v>0</v>
      </c>
      <c r="K381" s="125">
        <f t="shared" si="23"/>
        <v>0</v>
      </c>
      <c r="L381" s="125">
        <f t="shared" si="24"/>
        <v>0</v>
      </c>
      <c r="M381" s="125" t="e">
        <f t="shared" ca="1" si="25"/>
        <v>#NUM!</v>
      </c>
      <c r="N381" s="125">
        <f t="shared" si="29"/>
        <v>0</v>
      </c>
      <c r="O381" s="125">
        <f t="shared" si="26"/>
        <v>0</v>
      </c>
      <c r="P381" s="125">
        <f t="shared" si="27"/>
        <v>0</v>
      </c>
      <c r="Q381" s="139"/>
      <c r="R381" s="139"/>
      <c r="S381" s="135"/>
      <c r="T381" s="135"/>
      <c r="U381" s="135"/>
      <c r="V381" s="135"/>
      <c r="W381" s="135"/>
      <c r="X381" s="135"/>
      <c r="Y381" s="135"/>
      <c r="Z381" s="135"/>
    </row>
    <row r="382" spans="1:26" ht="23.25" customHeight="1">
      <c r="A382" s="122">
        <v>353</v>
      </c>
      <c r="B382" s="123" t="e">
        <f t="shared" ca="1" si="15"/>
        <v>#NUM!</v>
      </c>
      <c r="C382" s="123" t="e">
        <f t="shared" ca="1" si="16"/>
        <v>#NUM!</v>
      </c>
      <c r="D382" s="124" t="e">
        <f t="shared" ca="1" si="17"/>
        <v>#NUM!</v>
      </c>
      <c r="E382" s="124" t="e">
        <f t="shared" ca="1" si="18"/>
        <v>#NUM!</v>
      </c>
      <c r="F382" s="124" t="e">
        <f t="shared" ca="1" si="19"/>
        <v>#NUM!</v>
      </c>
      <c r="G382" s="124" t="e">
        <f t="shared" ca="1" si="20"/>
        <v>#NUM!</v>
      </c>
      <c r="H382" s="124" t="e">
        <f t="shared" ca="1" si="21"/>
        <v>#NUM!</v>
      </c>
      <c r="I382" s="192">
        <f t="shared" si="22"/>
        <v>29.416666666666668</v>
      </c>
      <c r="J382" s="125">
        <f t="shared" si="28"/>
        <v>0</v>
      </c>
      <c r="K382" s="125">
        <f t="shared" si="23"/>
        <v>0</v>
      </c>
      <c r="L382" s="125">
        <f t="shared" si="24"/>
        <v>0</v>
      </c>
      <c r="M382" s="125" t="e">
        <f t="shared" ca="1" si="25"/>
        <v>#NUM!</v>
      </c>
      <c r="N382" s="125">
        <f t="shared" si="29"/>
        <v>0</v>
      </c>
      <c r="O382" s="125">
        <f t="shared" si="26"/>
        <v>0</v>
      </c>
      <c r="P382" s="125">
        <f t="shared" si="27"/>
        <v>0</v>
      </c>
      <c r="Q382" s="139"/>
      <c r="R382" s="139"/>
      <c r="S382" s="135"/>
      <c r="T382" s="135"/>
      <c r="U382" s="135"/>
      <c r="V382" s="135"/>
      <c r="W382" s="135"/>
      <c r="X382" s="135"/>
      <c r="Y382" s="135"/>
      <c r="Z382" s="135"/>
    </row>
    <row r="383" spans="1:26" ht="23.25" customHeight="1">
      <c r="A383" s="122">
        <v>354</v>
      </c>
      <c r="B383" s="123" t="e">
        <f t="shared" ca="1" si="15"/>
        <v>#NUM!</v>
      </c>
      <c r="C383" s="123" t="e">
        <f t="shared" ca="1" si="16"/>
        <v>#NUM!</v>
      </c>
      <c r="D383" s="124" t="e">
        <f t="shared" ca="1" si="17"/>
        <v>#NUM!</v>
      </c>
      <c r="E383" s="124" t="e">
        <f t="shared" ca="1" si="18"/>
        <v>#NUM!</v>
      </c>
      <c r="F383" s="124" t="e">
        <f t="shared" ca="1" si="19"/>
        <v>#NUM!</v>
      </c>
      <c r="G383" s="124" t="e">
        <f t="shared" ca="1" si="20"/>
        <v>#NUM!</v>
      </c>
      <c r="H383" s="124" t="e">
        <f t="shared" ca="1" si="21"/>
        <v>#NUM!</v>
      </c>
      <c r="I383" s="192">
        <f t="shared" si="22"/>
        <v>29.5</v>
      </c>
      <c r="J383" s="125">
        <f t="shared" si="28"/>
        <v>0</v>
      </c>
      <c r="K383" s="125">
        <f t="shared" si="23"/>
        <v>0</v>
      </c>
      <c r="L383" s="125">
        <f t="shared" si="24"/>
        <v>0</v>
      </c>
      <c r="M383" s="125" t="e">
        <f t="shared" ca="1" si="25"/>
        <v>#NUM!</v>
      </c>
      <c r="N383" s="125">
        <f t="shared" si="29"/>
        <v>0</v>
      </c>
      <c r="O383" s="125">
        <f t="shared" si="26"/>
        <v>0</v>
      </c>
      <c r="P383" s="125">
        <f t="shared" si="27"/>
        <v>0</v>
      </c>
      <c r="Q383" s="139"/>
      <c r="R383" s="139"/>
      <c r="S383" s="135"/>
      <c r="T383" s="135"/>
      <c r="U383" s="135"/>
      <c r="V383" s="135"/>
      <c r="W383" s="135"/>
      <c r="X383" s="135"/>
      <c r="Y383" s="135"/>
      <c r="Z383" s="135"/>
    </row>
    <row r="384" spans="1:26" ht="23.25" customHeight="1">
      <c r="A384" s="122">
        <v>355</v>
      </c>
      <c r="B384" s="123" t="e">
        <f t="shared" ca="1" si="15"/>
        <v>#NUM!</v>
      </c>
      <c r="C384" s="123" t="e">
        <f t="shared" ca="1" si="16"/>
        <v>#NUM!</v>
      </c>
      <c r="D384" s="124" t="e">
        <f t="shared" ca="1" si="17"/>
        <v>#NUM!</v>
      </c>
      <c r="E384" s="124" t="e">
        <f t="shared" ca="1" si="18"/>
        <v>#NUM!</v>
      </c>
      <c r="F384" s="124" t="e">
        <f t="shared" ca="1" si="19"/>
        <v>#NUM!</v>
      </c>
      <c r="G384" s="124" t="e">
        <f t="shared" ca="1" si="20"/>
        <v>#NUM!</v>
      </c>
      <c r="H384" s="124" t="e">
        <f t="shared" ca="1" si="21"/>
        <v>#NUM!</v>
      </c>
      <c r="I384" s="192">
        <f t="shared" si="22"/>
        <v>29.583333333333332</v>
      </c>
      <c r="J384" s="125">
        <f t="shared" si="28"/>
        <v>0</v>
      </c>
      <c r="K384" s="125">
        <f t="shared" si="23"/>
        <v>0</v>
      </c>
      <c r="L384" s="125">
        <f t="shared" si="24"/>
        <v>0</v>
      </c>
      <c r="M384" s="125" t="e">
        <f t="shared" ca="1" si="25"/>
        <v>#NUM!</v>
      </c>
      <c r="N384" s="125">
        <f t="shared" si="29"/>
        <v>0</v>
      </c>
      <c r="O384" s="125">
        <f t="shared" si="26"/>
        <v>0</v>
      </c>
      <c r="P384" s="125">
        <f t="shared" si="27"/>
        <v>0</v>
      </c>
      <c r="Q384" s="139"/>
      <c r="R384" s="139"/>
      <c r="S384" s="135"/>
      <c r="T384" s="135"/>
      <c r="U384" s="135"/>
      <c r="V384" s="135"/>
      <c r="W384" s="135"/>
      <c r="X384" s="135"/>
      <c r="Y384" s="135"/>
      <c r="Z384" s="135"/>
    </row>
    <row r="385" spans="1:26" ht="23.25" customHeight="1">
      <c r="A385" s="122">
        <v>356</v>
      </c>
      <c r="B385" s="123" t="e">
        <f t="shared" ca="1" si="15"/>
        <v>#NUM!</v>
      </c>
      <c r="C385" s="123" t="e">
        <f t="shared" ca="1" si="16"/>
        <v>#NUM!</v>
      </c>
      <c r="D385" s="124" t="e">
        <f t="shared" ca="1" si="17"/>
        <v>#NUM!</v>
      </c>
      <c r="E385" s="124" t="e">
        <f t="shared" ca="1" si="18"/>
        <v>#NUM!</v>
      </c>
      <c r="F385" s="124" t="e">
        <f t="shared" ca="1" si="19"/>
        <v>#NUM!</v>
      </c>
      <c r="G385" s="124" t="e">
        <f t="shared" ca="1" si="20"/>
        <v>#NUM!</v>
      </c>
      <c r="H385" s="124" t="e">
        <f t="shared" ca="1" si="21"/>
        <v>#NUM!</v>
      </c>
      <c r="I385" s="192">
        <f t="shared" si="22"/>
        <v>29.666666666666668</v>
      </c>
      <c r="J385" s="125">
        <f t="shared" si="28"/>
        <v>0</v>
      </c>
      <c r="K385" s="125">
        <f t="shared" si="23"/>
        <v>0</v>
      </c>
      <c r="L385" s="125">
        <f t="shared" si="24"/>
        <v>0</v>
      </c>
      <c r="M385" s="125" t="e">
        <f t="shared" ca="1" si="25"/>
        <v>#NUM!</v>
      </c>
      <c r="N385" s="125">
        <f t="shared" si="29"/>
        <v>0</v>
      </c>
      <c r="O385" s="125">
        <f t="shared" si="26"/>
        <v>0</v>
      </c>
      <c r="P385" s="125">
        <f t="shared" si="27"/>
        <v>0</v>
      </c>
      <c r="Q385" s="139"/>
      <c r="R385" s="139"/>
      <c r="S385" s="135"/>
      <c r="T385" s="135"/>
      <c r="U385" s="135"/>
      <c r="V385" s="135"/>
      <c r="W385" s="135"/>
      <c r="X385" s="135"/>
      <c r="Y385" s="135"/>
      <c r="Z385" s="135"/>
    </row>
    <row r="386" spans="1:26" ht="23.25" customHeight="1">
      <c r="A386" s="122">
        <v>357</v>
      </c>
      <c r="B386" s="123" t="e">
        <f t="shared" ca="1" si="15"/>
        <v>#NUM!</v>
      </c>
      <c r="C386" s="123" t="e">
        <f t="shared" ca="1" si="16"/>
        <v>#NUM!</v>
      </c>
      <c r="D386" s="124" t="e">
        <f t="shared" ca="1" si="17"/>
        <v>#NUM!</v>
      </c>
      <c r="E386" s="124" t="e">
        <f t="shared" ca="1" si="18"/>
        <v>#NUM!</v>
      </c>
      <c r="F386" s="124" t="e">
        <f t="shared" ca="1" si="19"/>
        <v>#NUM!</v>
      </c>
      <c r="G386" s="124" t="e">
        <f t="shared" ca="1" si="20"/>
        <v>#NUM!</v>
      </c>
      <c r="H386" s="124" t="e">
        <f t="shared" ca="1" si="21"/>
        <v>#NUM!</v>
      </c>
      <c r="I386" s="192">
        <f t="shared" si="22"/>
        <v>29.75</v>
      </c>
      <c r="J386" s="125">
        <f t="shared" si="28"/>
        <v>0</v>
      </c>
      <c r="K386" s="125">
        <f t="shared" si="23"/>
        <v>0</v>
      </c>
      <c r="L386" s="125">
        <f t="shared" si="24"/>
        <v>0</v>
      </c>
      <c r="M386" s="125" t="e">
        <f t="shared" ca="1" si="25"/>
        <v>#NUM!</v>
      </c>
      <c r="N386" s="125">
        <f t="shared" si="29"/>
        <v>0</v>
      </c>
      <c r="O386" s="125">
        <f t="shared" si="26"/>
        <v>0</v>
      </c>
      <c r="P386" s="125">
        <f t="shared" si="27"/>
        <v>0</v>
      </c>
      <c r="Q386" s="139"/>
      <c r="R386" s="139"/>
      <c r="S386" s="135"/>
      <c r="T386" s="135"/>
      <c r="U386" s="135"/>
      <c r="V386" s="135"/>
      <c r="W386" s="135"/>
      <c r="X386" s="135"/>
      <c r="Y386" s="135"/>
      <c r="Z386" s="135"/>
    </row>
    <row r="387" spans="1:26" ht="23.25" customHeight="1">
      <c r="A387" s="122">
        <v>358</v>
      </c>
      <c r="B387" s="123" t="e">
        <f t="shared" ca="1" si="15"/>
        <v>#NUM!</v>
      </c>
      <c r="C387" s="123" t="e">
        <f t="shared" ca="1" si="16"/>
        <v>#NUM!</v>
      </c>
      <c r="D387" s="124" t="e">
        <f t="shared" ca="1" si="17"/>
        <v>#NUM!</v>
      </c>
      <c r="E387" s="124" t="e">
        <f t="shared" ca="1" si="18"/>
        <v>#NUM!</v>
      </c>
      <c r="F387" s="124" t="e">
        <f t="shared" ca="1" si="19"/>
        <v>#NUM!</v>
      </c>
      <c r="G387" s="124" t="e">
        <f t="shared" ca="1" si="20"/>
        <v>#NUM!</v>
      </c>
      <c r="H387" s="124" t="e">
        <f t="shared" ca="1" si="21"/>
        <v>#NUM!</v>
      </c>
      <c r="I387" s="192">
        <f t="shared" si="22"/>
        <v>29.833333333333332</v>
      </c>
      <c r="J387" s="125">
        <f t="shared" si="28"/>
        <v>0</v>
      </c>
      <c r="K387" s="125">
        <f t="shared" si="23"/>
        <v>0</v>
      </c>
      <c r="L387" s="125">
        <f t="shared" si="24"/>
        <v>0</v>
      </c>
      <c r="M387" s="125" t="e">
        <f t="shared" ca="1" si="25"/>
        <v>#NUM!</v>
      </c>
      <c r="N387" s="125">
        <f t="shared" si="29"/>
        <v>0</v>
      </c>
      <c r="O387" s="125">
        <f t="shared" si="26"/>
        <v>0</v>
      </c>
      <c r="P387" s="125">
        <f t="shared" si="27"/>
        <v>0</v>
      </c>
      <c r="Q387" s="139"/>
      <c r="R387" s="139"/>
      <c r="S387" s="135"/>
      <c r="T387" s="135"/>
      <c r="U387" s="135"/>
      <c r="V387" s="135"/>
      <c r="W387" s="135"/>
      <c r="X387" s="135"/>
      <c r="Y387" s="135"/>
      <c r="Z387" s="135"/>
    </row>
    <row r="388" spans="1:26" ht="23.25" customHeight="1">
      <c r="A388" s="122">
        <v>359</v>
      </c>
      <c r="B388" s="123" t="e">
        <f t="shared" ca="1" si="15"/>
        <v>#NUM!</v>
      </c>
      <c r="C388" s="123" t="e">
        <f t="shared" ca="1" si="16"/>
        <v>#NUM!</v>
      </c>
      <c r="D388" s="124" t="e">
        <f t="shared" ca="1" si="17"/>
        <v>#NUM!</v>
      </c>
      <c r="E388" s="124" t="e">
        <f t="shared" ca="1" si="18"/>
        <v>#NUM!</v>
      </c>
      <c r="F388" s="124" t="e">
        <f t="shared" ca="1" si="19"/>
        <v>#NUM!</v>
      </c>
      <c r="G388" s="124" t="e">
        <f t="shared" ca="1" si="20"/>
        <v>#NUM!</v>
      </c>
      <c r="H388" s="124" t="e">
        <f t="shared" ca="1" si="21"/>
        <v>#NUM!</v>
      </c>
      <c r="I388" s="192">
        <f t="shared" si="22"/>
        <v>29.916666666666668</v>
      </c>
      <c r="J388" s="125">
        <f t="shared" si="28"/>
        <v>0</v>
      </c>
      <c r="K388" s="125">
        <f t="shared" si="23"/>
        <v>0</v>
      </c>
      <c r="L388" s="125">
        <f t="shared" si="24"/>
        <v>0</v>
      </c>
      <c r="M388" s="125" t="e">
        <f t="shared" ca="1" si="25"/>
        <v>#NUM!</v>
      </c>
      <c r="N388" s="125">
        <f t="shared" si="29"/>
        <v>0</v>
      </c>
      <c r="O388" s="125">
        <f t="shared" si="26"/>
        <v>0</v>
      </c>
      <c r="P388" s="125">
        <f t="shared" si="27"/>
        <v>0</v>
      </c>
      <c r="Q388" s="139"/>
      <c r="R388" s="139"/>
      <c r="S388" s="135"/>
      <c r="T388" s="135"/>
      <c r="U388" s="135"/>
      <c r="V388" s="135"/>
      <c r="W388" s="135"/>
      <c r="X388" s="135"/>
      <c r="Y388" s="135"/>
      <c r="Z388" s="135"/>
    </row>
    <row r="389" spans="1:26" ht="23.25" customHeight="1">
      <c r="A389" s="122">
        <v>360</v>
      </c>
      <c r="B389" s="123" t="e">
        <f t="shared" ca="1" si="15"/>
        <v>#NUM!</v>
      </c>
      <c r="C389" s="123" t="e">
        <f t="shared" ca="1" si="16"/>
        <v>#NUM!</v>
      </c>
      <c r="D389" s="124" t="e">
        <f t="shared" ca="1" si="17"/>
        <v>#NUM!</v>
      </c>
      <c r="E389" s="124" t="e">
        <f t="shared" ca="1" si="18"/>
        <v>#NUM!</v>
      </c>
      <c r="F389" s="124" t="e">
        <f t="shared" ca="1" si="19"/>
        <v>#NUM!</v>
      </c>
      <c r="G389" s="124" t="e">
        <f t="shared" ca="1" si="20"/>
        <v>#NUM!</v>
      </c>
      <c r="H389" s="124" t="e">
        <f t="shared" ca="1" si="21"/>
        <v>#NUM!</v>
      </c>
      <c r="I389" s="192">
        <f t="shared" si="22"/>
        <v>30</v>
      </c>
      <c r="J389" s="125">
        <f t="shared" si="28"/>
        <v>0</v>
      </c>
      <c r="K389" s="125">
        <f t="shared" si="23"/>
        <v>0</v>
      </c>
      <c r="L389" s="125">
        <f t="shared" si="24"/>
        <v>0</v>
      </c>
      <c r="M389" s="125" t="e">
        <f t="shared" ca="1" si="25"/>
        <v>#NUM!</v>
      </c>
      <c r="N389" s="125">
        <f t="shared" si="29"/>
        <v>0</v>
      </c>
      <c r="O389" s="125">
        <f t="shared" si="26"/>
        <v>0</v>
      </c>
      <c r="P389" s="125">
        <f t="shared" si="27"/>
        <v>0</v>
      </c>
      <c r="Q389" s="139"/>
      <c r="R389" s="139"/>
      <c r="S389" s="135"/>
      <c r="T389" s="135"/>
      <c r="U389" s="135"/>
      <c r="V389" s="135"/>
      <c r="W389" s="135"/>
      <c r="X389" s="135"/>
      <c r="Y389" s="135"/>
      <c r="Z389" s="135"/>
    </row>
    <row r="390" spans="1:26" ht="23.25" customHeight="1">
      <c r="A390" s="195"/>
      <c r="B390" s="195"/>
      <c r="C390" s="195"/>
      <c r="D390" s="195"/>
      <c r="E390" s="195"/>
      <c r="F390" s="195"/>
      <c r="G390" s="195"/>
      <c r="H390" s="195"/>
      <c r="I390" s="139"/>
      <c r="J390" s="121"/>
      <c r="K390" s="121"/>
      <c r="L390" s="121"/>
      <c r="M390" s="121"/>
      <c r="N390" s="121"/>
      <c r="O390" s="121"/>
      <c r="P390" s="121"/>
      <c r="Q390" s="139"/>
      <c r="R390" s="139"/>
      <c r="S390" s="135"/>
      <c r="T390" s="135"/>
      <c r="U390" s="135"/>
      <c r="V390" s="135"/>
      <c r="W390" s="135"/>
      <c r="X390" s="135"/>
      <c r="Y390" s="135"/>
      <c r="Z390" s="135"/>
    </row>
    <row r="391" spans="1:26" ht="23.25" customHeight="1">
      <c r="A391" s="135"/>
      <c r="B391" s="135"/>
      <c r="C391" s="135"/>
      <c r="D391" s="135"/>
      <c r="E391" s="135"/>
      <c r="F391" s="135"/>
      <c r="G391" s="135"/>
      <c r="H391" s="135"/>
      <c r="I391" s="139"/>
      <c r="J391" s="121"/>
      <c r="K391" s="121"/>
      <c r="L391" s="121"/>
      <c r="M391" s="121"/>
      <c r="N391" s="121"/>
      <c r="O391" s="121"/>
      <c r="P391" s="121"/>
      <c r="Q391" s="139"/>
      <c r="R391" s="139"/>
      <c r="S391" s="135"/>
      <c r="T391" s="135"/>
      <c r="U391" s="135"/>
      <c r="V391" s="135"/>
      <c r="W391" s="135"/>
      <c r="X391" s="135"/>
      <c r="Y391" s="135"/>
      <c r="Z391" s="135"/>
    </row>
    <row r="392" spans="1:26" ht="23.25" customHeight="1">
      <c r="A392" s="135"/>
      <c r="B392" s="135"/>
      <c r="C392" s="135"/>
      <c r="D392" s="135"/>
      <c r="E392" s="135"/>
      <c r="F392" s="135"/>
      <c r="G392" s="135"/>
      <c r="H392" s="135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5"/>
      <c r="T392" s="135"/>
      <c r="U392" s="135"/>
      <c r="V392" s="135"/>
      <c r="W392" s="135"/>
      <c r="X392" s="135"/>
      <c r="Y392" s="135"/>
      <c r="Z392" s="135"/>
    </row>
    <row r="393" spans="1:26" ht="23.25" customHeight="1">
      <c r="A393" s="135"/>
      <c r="B393" s="135"/>
      <c r="C393" s="135"/>
      <c r="D393" s="135"/>
      <c r="E393" s="135"/>
      <c r="F393" s="135"/>
      <c r="G393" s="135"/>
      <c r="H393" s="135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5"/>
      <c r="T393" s="135"/>
      <c r="U393" s="135"/>
      <c r="V393" s="135"/>
      <c r="W393" s="135"/>
      <c r="X393" s="135"/>
      <c r="Y393" s="135"/>
      <c r="Z393" s="135"/>
    </row>
    <row r="394" spans="1:26" ht="23.25" customHeight="1">
      <c r="A394" s="135"/>
      <c r="B394" s="135"/>
      <c r="C394" s="135"/>
      <c r="D394" s="135"/>
      <c r="E394" s="135"/>
      <c r="F394" s="135"/>
      <c r="G394" s="135"/>
      <c r="H394" s="135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5"/>
      <c r="T394" s="135"/>
      <c r="U394" s="135"/>
      <c r="V394" s="135"/>
      <c r="W394" s="135"/>
      <c r="X394" s="135"/>
      <c r="Y394" s="135"/>
      <c r="Z394" s="135"/>
    </row>
    <row r="395" spans="1:26" ht="23.25" customHeight="1">
      <c r="A395" s="135"/>
      <c r="B395" s="135"/>
      <c r="C395" s="135"/>
      <c r="D395" s="135"/>
      <c r="E395" s="135"/>
      <c r="F395" s="135"/>
      <c r="G395" s="135"/>
      <c r="H395" s="135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5"/>
      <c r="T395" s="135"/>
      <c r="U395" s="135"/>
      <c r="V395" s="135"/>
      <c r="W395" s="135"/>
      <c r="X395" s="135"/>
      <c r="Y395" s="135"/>
      <c r="Z395" s="135"/>
    </row>
    <row r="396" spans="1:26" ht="23.25" customHeight="1">
      <c r="A396" s="135"/>
      <c r="B396" s="135"/>
      <c r="C396" s="135"/>
      <c r="D396" s="135"/>
      <c r="E396" s="135"/>
      <c r="F396" s="135"/>
      <c r="G396" s="135"/>
      <c r="H396" s="135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5"/>
      <c r="T396" s="135"/>
      <c r="U396" s="135"/>
      <c r="V396" s="135"/>
      <c r="W396" s="135"/>
      <c r="X396" s="135"/>
      <c r="Y396" s="135"/>
      <c r="Z396" s="135"/>
    </row>
    <row r="397" spans="1:26" ht="23.25" customHeight="1">
      <c r="A397" s="135"/>
      <c r="B397" s="135"/>
      <c r="C397" s="135"/>
      <c r="D397" s="135"/>
      <c r="E397" s="135"/>
      <c r="F397" s="135"/>
      <c r="G397" s="135"/>
      <c r="H397" s="135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5"/>
      <c r="T397" s="135"/>
      <c r="U397" s="135"/>
      <c r="V397" s="135"/>
      <c r="W397" s="135"/>
      <c r="X397" s="135"/>
      <c r="Y397" s="135"/>
      <c r="Z397" s="135"/>
    </row>
    <row r="398" spans="1:26" ht="23.25" customHeight="1">
      <c r="A398" s="135"/>
      <c r="B398" s="135"/>
      <c r="C398" s="135"/>
      <c r="D398" s="135"/>
      <c r="E398" s="135"/>
      <c r="F398" s="135"/>
      <c r="G398" s="135"/>
      <c r="H398" s="135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5"/>
      <c r="T398" s="135"/>
      <c r="U398" s="135"/>
      <c r="V398" s="135"/>
      <c r="W398" s="135"/>
      <c r="X398" s="135"/>
      <c r="Y398" s="135"/>
      <c r="Z398" s="135"/>
    </row>
    <row r="399" spans="1:26" ht="23.25" customHeight="1">
      <c r="A399" s="135"/>
      <c r="B399" s="135"/>
      <c r="C399" s="135"/>
      <c r="D399" s="135"/>
      <c r="E399" s="135"/>
      <c r="F399" s="135"/>
      <c r="G399" s="135"/>
      <c r="H399" s="135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5"/>
      <c r="T399" s="135"/>
      <c r="U399" s="135"/>
      <c r="V399" s="135"/>
      <c r="W399" s="135"/>
      <c r="X399" s="135"/>
      <c r="Y399" s="135"/>
      <c r="Z399" s="135"/>
    </row>
    <row r="400" spans="1:26" ht="23.25" customHeight="1">
      <c r="A400" s="135"/>
      <c r="B400" s="135"/>
      <c r="C400" s="135"/>
      <c r="D400" s="135"/>
      <c r="E400" s="135"/>
      <c r="F400" s="135"/>
      <c r="G400" s="135"/>
      <c r="H400" s="135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5"/>
      <c r="T400" s="135"/>
      <c r="U400" s="135"/>
      <c r="V400" s="135"/>
      <c r="W400" s="135"/>
      <c r="X400" s="135"/>
      <c r="Y400" s="135"/>
      <c r="Z400" s="135"/>
    </row>
    <row r="401" spans="1:26" ht="23.25" customHeight="1">
      <c r="A401" s="135"/>
      <c r="B401" s="135"/>
      <c r="C401" s="135"/>
      <c r="D401" s="135"/>
      <c r="E401" s="135"/>
      <c r="F401" s="135"/>
      <c r="G401" s="135"/>
      <c r="H401" s="135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5"/>
      <c r="T401" s="135"/>
      <c r="U401" s="135"/>
      <c r="V401" s="135"/>
      <c r="W401" s="135"/>
      <c r="X401" s="135"/>
      <c r="Y401" s="135"/>
      <c r="Z401" s="135"/>
    </row>
    <row r="402" spans="1:26" ht="23.25" customHeight="1">
      <c r="A402" s="135"/>
      <c r="B402" s="135"/>
      <c r="C402" s="135"/>
      <c r="D402" s="135"/>
      <c r="E402" s="135"/>
      <c r="F402" s="135"/>
      <c r="G402" s="135"/>
      <c r="H402" s="135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5"/>
      <c r="T402" s="135"/>
      <c r="U402" s="135"/>
      <c r="V402" s="135"/>
      <c r="W402" s="135"/>
      <c r="X402" s="135"/>
      <c r="Y402" s="135"/>
      <c r="Z402" s="135"/>
    </row>
    <row r="403" spans="1:26" ht="23.25" customHeight="1">
      <c r="A403" s="135"/>
      <c r="B403" s="135"/>
      <c r="C403" s="135"/>
      <c r="D403" s="135"/>
      <c r="E403" s="135"/>
      <c r="F403" s="135"/>
      <c r="G403" s="135"/>
      <c r="H403" s="135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5"/>
      <c r="T403" s="135"/>
      <c r="U403" s="135"/>
      <c r="V403" s="135"/>
      <c r="W403" s="135"/>
      <c r="X403" s="135"/>
      <c r="Y403" s="135"/>
      <c r="Z403" s="135"/>
    </row>
    <row r="404" spans="1:26" ht="23.25" customHeight="1">
      <c r="A404" s="135"/>
      <c r="B404" s="135"/>
      <c r="C404" s="135"/>
      <c r="D404" s="135"/>
      <c r="E404" s="135"/>
      <c r="F404" s="135"/>
      <c r="G404" s="135"/>
      <c r="H404" s="135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5"/>
      <c r="T404" s="135"/>
      <c r="U404" s="135"/>
      <c r="V404" s="135"/>
      <c r="W404" s="135"/>
      <c r="X404" s="135"/>
      <c r="Y404" s="135"/>
      <c r="Z404" s="135"/>
    </row>
    <row r="405" spans="1:26" ht="23.25" customHeight="1">
      <c r="A405" s="135"/>
      <c r="B405" s="135"/>
      <c r="C405" s="135"/>
      <c r="D405" s="135"/>
      <c r="E405" s="135"/>
      <c r="F405" s="135"/>
      <c r="G405" s="135"/>
      <c r="H405" s="135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5"/>
      <c r="T405" s="135"/>
      <c r="U405" s="135"/>
      <c r="V405" s="135"/>
      <c r="W405" s="135"/>
      <c r="X405" s="135"/>
      <c r="Y405" s="135"/>
      <c r="Z405" s="135"/>
    </row>
    <row r="406" spans="1:26" ht="23.25" customHeight="1">
      <c r="A406" s="135"/>
      <c r="B406" s="135"/>
      <c r="C406" s="135"/>
      <c r="D406" s="135"/>
      <c r="E406" s="135"/>
      <c r="F406" s="135"/>
      <c r="G406" s="135"/>
      <c r="H406" s="135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5"/>
      <c r="T406" s="135"/>
      <c r="U406" s="135"/>
      <c r="V406" s="135"/>
      <c r="W406" s="135"/>
      <c r="X406" s="135"/>
      <c r="Y406" s="135"/>
      <c r="Z406" s="135"/>
    </row>
    <row r="407" spans="1:26" ht="23.25" customHeight="1">
      <c r="A407" s="135"/>
      <c r="B407" s="135"/>
      <c r="C407" s="135"/>
      <c r="D407" s="135"/>
      <c r="E407" s="135"/>
      <c r="F407" s="135"/>
      <c r="G407" s="135"/>
      <c r="H407" s="135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5"/>
      <c r="T407" s="135"/>
      <c r="U407" s="135"/>
      <c r="V407" s="135"/>
      <c r="W407" s="135"/>
      <c r="X407" s="135"/>
      <c r="Y407" s="135"/>
      <c r="Z407" s="135"/>
    </row>
    <row r="408" spans="1:26" ht="23.25" customHeight="1">
      <c r="A408" s="135"/>
      <c r="B408" s="135"/>
      <c r="C408" s="135"/>
      <c r="D408" s="135"/>
      <c r="E408" s="135"/>
      <c r="F408" s="135"/>
      <c r="G408" s="135"/>
      <c r="H408" s="135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5"/>
      <c r="T408" s="135"/>
      <c r="U408" s="135"/>
      <c r="V408" s="135"/>
      <c r="W408" s="135"/>
      <c r="X408" s="135"/>
      <c r="Y408" s="135"/>
      <c r="Z408" s="135"/>
    </row>
    <row r="409" spans="1:26" ht="23.25" customHeight="1">
      <c r="A409" s="135"/>
      <c r="B409" s="135"/>
      <c r="C409" s="135"/>
      <c r="D409" s="135"/>
      <c r="E409" s="135"/>
      <c r="F409" s="135"/>
      <c r="G409" s="135"/>
      <c r="H409" s="135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5"/>
      <c r="T409" s="135"/>
      <c r="U409" s="135"/>
      <c r="V409" s="135"/>
      <c r="W409" s="135"/>
      <c r="X409" s="135"/>
      <c r="Y409" s="135"/>
      <c r="Z409" s="135"/>
    </row>
    <row r="410" spans="1:26" ht="23.25" customHeight="1">
      <c r="A410" s="135"/>
      <c r="B410" s="135"/>
      <c r="C410" s="135"/>
      <c r="D410" s="135"/>
      <c r="E410" s="135"/>
      <c r="F410" s="135"/>
      <c r="G410" s="135"/>
      <c r="H410" s="135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5"/>
      <c r="T410" s="135"/>
      <c r="U410" s="135"/>
      <c r="V410" s="135"/>
      <c r="W410" s="135"/>
      <c r="X410" s="135"/>
      <c r="Y410" s="135"/>
      <c r="Z410" s="135"/>
    </row>
    <row r="411" spans="1:26" ht="23.25" customHeight="1">
      <c r="A411" s="135"/>
      <c r="B411" s="135"/>
      <c r="C411" s="135"/>
      <c r="D411" s="135"/>
      <c r="E411" s="135"/>
      <c r="F411" s="135"/>
      <c r="G411" s="135"/>
      <c r="H411" s="135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5"/>
      <c r="T411" s="135"/>
      <c r="U411" s="135"/>
      <c r="V411" s="135"/>
      <c r="W411" s="135"/>
      <c r="X411" s="135"/>
      <c r="Y411" s="135"/>
      <c r="Z411" s="135"/>
    </row>
    <row r="412" spans="1:26" ht="23.25" customHeight="1">
      <c r="A412" s="135"/>
      <c r="B412" s="135"/>
      <c r="C412" s="135"/>
      <c r="D412" s="135"/>
      <c r="E412" s="135"/>
      <c r="F412" s="135"/>
      <c r="G412" s="135"/>
      <c r="H412" s="135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5"/>
      <c r="T412" s="135"/>
      <c r="U412" s="135"/>
      <c r="V412" s="135"/>
      <c r="W412" s="135"/>
      <c r="X412" s="135"/>
      <c r="Y412" s="135"/>
      <c r="Z412" s="135"/>
    </row>
    <row r="413" spans="1:26" ht="23.25" customHeight="1">
      <c r="A413" s="135"/>
      <c r="B413" s="135"/>
      <c r="C413" s="135"/>
      <c r="D413" s="135"/>
      <c r="E413" s="135"/>
      <c r="F413" s="135"/>
      <c r="G413" s="135"/>
      <c r="H413" s="135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5"/>
      <c r="T413" s="135"/>
      <c r="U413" s="135"/>
      <c r="V413" s="135"/>
      <c r="W413" s="135"/>
      <c r="X413" s="135"/>
      <c r="Y413" s="135"/>
      <c r="Z413" s="135"/>
    </row>
    <row r="414" spans="1:26" ht="23.25" customHeight="1">
      <c r="A414" s="135"/>
      <c r="B414" s="135"/>
      <c r="C414" s="135"/>
      <c r="D414" s="135"/>
      <c r="E414" s="135"/>
      <c r="F414" s="135"/>
      <c r="G414" s="135"/>
      <c r="H414" s="135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5"/>
      <c r="T414" s="135"/>
      <c r="U414" s="135"/>
      <c r="V414" s="135"/>
      <c r="W414" s="135"/>
      <c r="X414" s="135"/>
      <c r="Y414" s="135"/>
      <c r="Z414" s="135"/>
    </row>
    <row r="415" spans="1:26" ht="23.25" customHeight="1">
      <c r="A415" s="135"/>
      <c r="B415" s="135"/>
      <c r="C415" s="135"/>
      <c r="D415" s="135"/>
      <c r="E415" s="135"/>
      <c r="F415" s="135"/>
      <c r="G415" s="135"/>
      <c r="H415" s="135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5"/>
      <c r="T415" s="135"/>
      <c r="U415" s="135"/>
      <c r="V415" s="135"/>
      <c r="W415" s="135"/>
      <c r="X415" s="135"/>
      <c r="Y415" s="135"/>
      <c r="Z415" s="135"/>
    </row>
    <row r="416" spans="1:26" ht="23.25" customHeight="1">
      <c r="A416" s="135"/>
      <c r="B416" s="135"/>
      <c r="C416" s="135"/>
      <c r="D416" s="135"/>
      <c r="E416" s="135"/>
      <c r="F416" s="135"/>
      <c r="G416" s="135"/>
      <c r="H416" s="135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5"/>
      <c r="T416" s="135"/>
      <c r="U416" s="135"/>
      <c r="V416" s="135"/>
      <c r="W416" s="135"/>
      <c r="X416" s="135"/>
      <c r="Y416" s="135"/>
      <c r="Z416" s="135"/>
    </row>
    <row r="417" spans="1:26" ht="23.25" customHeight="1">
      <c r="A417" s="135"/>
      <c r="B417" s="135"/>
      <c r="C417" s="135"/>
      <c r="D417" s="135"/>
      <c r="E417" s="135"/>
      <c r="F417" s="135"/>
      <c r="G417" s="135"/>
      <c r="H417" s="135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5"/>
      <c r="T417" s="135"/>
      <c r="U417" s="135"/>
      <c r="V417" s="135"/>
      <c r="W417" s="135"/>
      <c r="X417" s="135"/>
      <c r="Y417" s="135"/>
      <c r="Z417" s="135"/>
    </row>
    <row r="418" spans="1:26" ht="23.25" customHeight="1">
      <c r="A418" s="135"/>
      <c r="B418" s="135"/>
      <c r="C418" s="135"/>
      <c r="D418" s="135"/>
      <c r="E418" s="135"/>
      <c r="F418" s="135"/>
      <c r="G418" s="135"/>
      <c r="H418" s="135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5"/>
      <c r="T418" s="135"/>
      <c r="U418" s="135"/>
      <c r="V418" s="135"/>
      <c r="W418" s="135"/>
      <c r="X418" s="135"/>
      <c r="Y418" s="135"/>
      <c r="Z418" s="135"/>
    </row>
    <row r="419" spans="1:26" ht="23.25" customHeight="1">
      <c r="A419" s="135"/>
      <c r="B419" s="135"/>
      <c r="C419" s="135"/>
      <c r="D419" s="135"/>
      <c r="E419" s="135"/>
      <c r="F419" s="135"/>
      <c r="G419" s="135"/>
      <c r="H419" s="135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5"/>
      <c r="T419" s="135"/>
      <c r="U419" s="135"/>
      <c r="V419" s="135"/>
      <c r="W419" s="135"/>
      <c r="X419" s="135"/>
      <c r="Y419" s="135"/>
      <c r="Z419" s="135"/>
    </row>
    <row r="420" spans="1:26" ht="23.25" customHeight="1">
      <c r="A420" s="135"/>
      <c r="B420" s="135"/>
      <c r="C420" s="135"/>
      <c r="D420" s="135"/>
      <c r="E420" s="135"/>
      <c r="F420" s="135"/>
      <c r="G420" s="135"/>
      <c r="H420" s="135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5"/>
      <c r="T420" s="135"/>
      <c r="U420" s="135"/>
      <c r="V420" s="135"/>
      <c r="W420" s="135"/>
      <c r="X420" s="135"/>
      <c r="Y420" s="135"/>
      <c r="Z420" s="135"/>
    </row>
    <row r="421" spans="1:26" ht="23.25" customHeight="1">
      <c r="A421" s="135"/>
      <c r="B421" s="135"/>
      <c r="C421" s="135"/>
      <c r="D421" s="135"/>
      <c r="E421" s="135"/>
      <c r="F421" s="135"/>
      <c r="G421" s="135"/>
      <c r="H421" s="135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5"/>
      <c r="T421" s="135"/>
      <c r="U421" s="135"/>
      <c r="V421" s="135"/>
      <c r="W421" s="135"/>
      <c r="X421" s="135"/>
      <c r="Y421" s="135"/>
      <c r="Z421" s="135"/>
    </row>
    <row r="422" spans="1:26" ht="23.25" customHeight="1">
      <c r="A422" s="135"/>
      <c r="B422" s="135"/>
      <c r="C422" s="135"/>
      <c r="D422" s="135"/>
      <c r="E422" s="135"/>
      <c r="F422" s="135"/>
      <c r="G422" s="135"/>
      <c r="H422" s="135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5"/>
      <c r="T422" s="135"/>
      <c r="U422" s="135"/>
      <c r="V422" s="135"/>
      <c r="W422" s="135"/>
      <c r="X422" s="135"/>
      <c r="Y422" s="135"/>
      <c r="Z422" s="135"/>
    </row>
    <row r="423" spans="1:26" ht="23.25" customHeight="1">
      <c r="A423" s="135"/>
      <c r="B423" s="135"/>
      <c r="C423" s="135"/>
      <c r="D423" s="135"/>
      <c r="E423" s="135"/>
      <c r="F423" s="135"/>
      <c r="G423" s="135"/>
      <c r="H423" s="135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5"/>
      <c r="T423" s="135"/>
      <c r="U423" s="135"/>
      <c r="V423" s="135"/>
      <c r="W423" s="135"/>
      <c r="X423" s="135"/>
      <c r="Y423" s="135"/>
      <c r="Z423" s="135"/>
    </row>
    <row r="424" spans="1:26" ht="23.25" customHeight="1">
      <c r="A424" s="135"/>
      <c r="B424" s="135"/>
      <c r="C424" s="135"/>
      <c r="D424" s="135"/>
      <c r="E424" s="135"/>
      <c r="F424" s="135"/>
      <c r="G424" s="135"/>
      <c r="H424" s="135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5"/>
      <c r="T424" s="135"/>
      <c r="U424" s="135"/>
      <c r="V424" s="135"/>
      <c r="W424" s="135"/>
      <c r="X424" s="135"/>
      <c r="Y424" s="135"/>
      <c r="Z424" s="135"/>
    </row>
    <row r="425" spans="1:26" ht="23.25" customHeight="1">
      <c r="A425" s="135"/>
      <c r="B425" s="135"/>
      <c r="C425" s="135"/>
      <c r="D425" s="135"/>
      <c r="E425" s="135"/>
      <c r="F425" s="135"/>
      <c r="G425" s="135"/>
      <c r="H425" s="135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5"/>
      <c r="T425" s="135"/>
      <c r="U425" s="135"/>
      <c r="V425" s="135"/>
      <c r="W425" s="135"/>
      <c r="X425" s="135"/>
      <c r="Y425" s="135"/>
      <c r="Z425" s="135"/>
    </row>
    <row r="426" spans="1:26" ht="23.25" customHeight="1">
      <c r="A426" s="135"/>
      <c r="B426" s="135"/>
      <c r="C426" s="135"/>
      <c r="D426" s="135"/>
      <c r="E426" s="135"/>
      <c r="F426" s="135"/>
      <c r="G426" s="135"/>
      <c r="H426" s="135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5"/>
      <c r="T426" s="135"/>
      <c r="U426" s="135"/>
      <c r="V426" s="135"/>
      <c r="W426" s="135"/>
      <c r="X426" s="135"/>
      <c r="Y426" s="135"/>
      <c r="Z426" s="135"/>
    </row>
    <row r="427" spans="1:26" ht="23.25" customHeight="1">
      <c r="A427" s="135"/>
      <c r="B427" s="135"/>
      <c r="C427" s="135"/>
      <c r="D427" s="135"/>
      <c r="E427" s="135"/>
      <c r="F427" s="135"/>
      <c r="G427" s="135"/>
      <c r="H427" s="135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5"/>
      <c r="T427" s="135"/>
      <c r="U427" s="135"/>
      <c r="V427" s="135"/>
      <c r="W427" s="135"/>
      <c r="X427" s="135"/>
      <c r="Y427" s="135"/>
      <c r="Z427" s="135"/>
    </row>
    <row r="428" spans="1:26" ht="23.25" customHeight="1">
      <c r="A428" s="135"/>
      <c r="B428" s="135"/>
      <c r="C428" s="135"/>
      <c r="D428" s="135"/>
      <c r="E428" s="135"/>
      <c r="F428" s="135"/>
      <c r="G428" s="135"/>
      <c r="H428" s="135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5"/>
      <c r="T428" s="135"/>
      <c r="U428" s="135"/>
      <c r="V428" s="135"/>
      <c r="W428" s="135"/>
      <c r="X428" s="135"/>
      <c r="Y428" s="135"/>
      <c r="Z428" s="135"/>
    </row>
    <row r="429" spans="1:26" ht="23.25" customHeight="1">
      <c r="A429" s="135"/>
      <c r="B429" s="135"/>
      <c r="C429" s="135"/>
      <c r="D429" s="135"/>
      <c r="E429" s="135"/>
      <c r="F429" s="135"/>
      <c r="G429" s="135"/>
      <c r="H429" s="135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5"/>
      <c r="T429" s="135"/>
      <c r="U429" s="135"/>
      <c r="V429" s="135"/>
      <c r="W429" s="135"/>
      <c r="X429" s="135"/>
      <c r="Y429" s="135"/>
      <c r="Z429" s="135"/>
    </row>
    <row r="430" spans="1:26" ht="23.25" customHeight="1">
      <c r="A430" s="135"/>
      <c r="B430" s="135"/>
      <c r="C430" s="135"/>
      <c r="D430" s="135"/>
      <c r="E430" s="135"/>
      <c r="F430" s="135"/>
      <c r="G430" s="135"/>
      <c r="H430" s="135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5"/>
      <c r="T430" s="135"/>
      <c r="U430" s="135"/>
      <c r="V430" s="135"/>
      <c r="W430" s="135"/>
      <c r="X430" s="135"/>
      <c r="Y430" s="135"/>
      <c r="Z430" s="135"/>
    </row>
    <row r="431" spans="1:26" ht="23.25" customHeight="1">
      <c r="A431" s="135"/>
      <c r="B431" s="135"/>
      <c r="C431" s="135"/>
      <c r="D431" s="135"/>
      <c r="E431" s="135"/>
      <c r="F431" s="135"/>
      <c r="G431" s="135"/>
      <c r="H431" s="135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5"/>
      <c r="T431" s="135"/>
      <c r="U431" s="135"/>
      <c r="V431" s="135"/>
      <c r="W431" s="135"/>
      <c r="X431" s="135"/>
      <c r="Y431" s="135"/>
      <c r="Z431" s="135"/>
    </row>
    <row r="432" spans="1:26" ht="23.25" customHeight="1">
      <c r="A432" s="135"/>
      <c r="B432" s="135"/>
      <c r="C432" s="135"/>
      <c r="D432" s="135"/>
      <c r="E432" s="135"/>
      <c r="F432" s="135"/>
      <c r="G432" s="135"/>
      <c r="H432" s="135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5"/>
      <c r="T432" s="135"/>
      <c r="U432" s="135"/>
      <c r="V432" s="135"/>
      <c r="W432" s="135"/>
      <c r="X432" s="135"/>
      <c r="Y432" s="135"/>
      <c r="Z432" s="135"/>
    </row>
    <row r="433" spans="1:26" ht="23.25" customHeight="1">
      <c r="A433" s="135"/>
      <c r="B433" s="135"/>
      <c r="C433" s="135"/>
      <c r="D433" s="135"/>
      <c r="E433" s="135"/>
      <c r="F433" s="135"/>
      <c r="G433" s="135"/>
      <c r="H433" s="135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5"/>
      <c r="T433" s="135"/>
      <c r="U433" s="135"/>
      <c r="V433" s="135"/>
      <c r="W433" s="135"/>
      <c r="X433" s="135"/>
      <c r="Y433" s="135"/>
      <c r="Z433" s="135"/>
    </row>
    <row r="434" spans="1:26" ht="23.25" customHeight="1">
      <c r="A434" s="135"/>
      <c r="B434" s="135"/>
      <c r="C434" s="135"/>
      <c r="D434" s="135"/>
      <c r="E434" s="135"/>
      <c r="F434" s="135"/>
      <c r="G434" s="135"/>
      <c r="H434" s="135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5"/>
      <c r="T434" s="135"/>
      <c r="U434" s="135"/>
      <c r="V434" s="135"/>
      <c r="W434" s="135"/>
      <c r="X434" s="135"/>
      <c r="Y434" s="135"/>
      <c r="Z434" s="135"/>
    </row>
    <row r="435" spans="1:26" ht="23.25" customHeight="1">
      <c r="A435" s="135"/>
      <c r="B435" s="135"/>
      <c r="C435" s="135"/>
      <c r="D435" s="135"/>
      <c r="E435" s="135"/>
      <c r="F435" s="135"/>
      <c r="G435" s="135"/>
      <c r="H435" s="135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5"/>
      <c r="T435" s="135"/>
      <c r="U435" s="135"/>
      <c r="V435" s="135"/>
      <c r="W435" s="135"/>
      <c r="X435" s="135"/>
      <c r="Y435" s="135"/>
      <c r="Z435" s="135"/>
    </row>
    <row r="436" spans="1:26" ht="23.25" customHeight="1">
      <c r="A436" s="135"/>
      <c r="B436" s="135"/>
      <c r="C436" s="135"/>
      <c r="D436" s="135"/>
      <c r="E436" s="135"/>
      <c r="F436" s="135"/>
      <c r="G436" s="135"/>
      <c r="H436" s="135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5"/>
      <c r="T436" s="135"/>
      <c r="U436" s="135"/>
      <c r="V436" s="135"/>
      <c r="W436" s="135"/>
      <c r="X436" s="135"/>
      <c r="Y436" s="135"/>
      <c r="Z436" s="135"/>
    </row>
    <row r="437" spans="1:26" ht="23.25" customHeight="1">
      <c r="A437" s="135"/>
      <c r="B437" s="135"/>
      <c r="C437" s="135"/>
      <c r="D437" s="135"/>
      <c r="E437" s="135"/>
      <c r="F437" s="135"/>
      <c r="G437" s="135"/>
      <c r="H437" s="135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5"/>
      <c r="T437" s="135"/>
      <c r="U437" s="135"/>
      <c r="V437" s="135"/>
      <c r="W437" s="135"/>
      <c r="X437" s="135"/>
      <c r="Y437" s="135"/>
      <c r="Z437" s="135"/>
    </row>
    <row r="438" spans="1:26" ht="23.25" customHeight="1">
      <c r="A438" s="135"/>
      <c r="B438" s="135"/>
      <c r="C438" s="135"/>
      <c r="D438" s="135"/>
      <c r="E438" s="135"/>
      <c r="F438" s="135"/>
      <c r="G438" s="135"/>
      <c r="H438" s="135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5"/>
      <c r="T438" s="135"/>
      <c r="U438" s="135"/>
      <c r="V438" s="135"/>
      <c r="W438" s="135"/>
      <c r="X438" s="135"/>
      <c r="Y438" s="135"/>
      <c r="Z438" s="135"/>
    </row>
    <row r="439" spans="1:26" ht="23.25" customHeight="1">
      <c r="A439" s="135"/>
      <c r="B439" s="135"/>
      <c r="C439" s="135"/>
      <c r="D439" s="135"/>
      <c r="E439" s="135"/>
      <c r="F439" s="135"/>
      <c r="G439" s="135"/>
      <c r="H439" s="135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5"/>
      <c r="T439" s="135"/>
      <c r="U439" s="135"/>
      <c r="V439" s="135"/>
      <c r="W439" s="135"/>
      <c r="X439" s="135"/>
      <c r="Y439" s="135"/>
      <c r="Z439" s="135"/>
    </row>
    <row r="440" spans="1:26" ht="23.25" customHeight="1">
      <c r="A440" s="135"/>
      <c r="B440" s="135"/>
      <c r="C440" s="135"/>
      <c r="D440" s="135"/>
      <c r="E440" s="135"/>
      <c r="F440" s="135"/>
      <c r="G440" s="135"/>
      <c r="H440" s="135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5"/>
      <c r="T440" s="135"/>
      <c r="U440" s="135"/>
      <c r="V440" s="135"/>
      <c r="W440" s="135"/>
      <c r="X440" s="135"/>
      <c r="Y440" s="135"/>
      <c r="Z440" s="135"/>
    </row>
    <row r="441" spans="1:26" ht="23.25" customHeight="1">
      <c r="A441" s="135"/>
      <c r="B441" s="135"/>
      <c r="C441" s="135"/>
      <c r="D441" s="135"/>
      <c r="E441" s="135"/>
      <c r="F441" s="135"/>
      <c r="G441" s="135"/>
      <c r="H441" s="135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5"/>
      <c r="T441" s="135"/>
      <c r="U441" s="135"/>
      <c r="V441" s="135"/>
      <c r="W441" s="135"/>
      <c r="X441" s="135"/>
      <c r="Y441" s="135"/>
      <c r="Z441" s="135"/>
    </row>
    <row r="442" spans="1:26" ht="23.25" customHeight="1">
      <c r="A442" s="135"/>
      <c r="B442" s="135"/>
      <c r="C442" s="135"/>
      <c r="D442" s="135"/>
      <c r="E442" s="135"/>
      <c r="F442" s="135"/>
      <c r="G442" s="135"/>
      <c r="H442" s="135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5"/>
      <c r="T442" s="135"/>
      <c r="U442" s="135"/>
      <c r="V442" s="135"/>
      <c r="W442" s="135"/>
      <c r="X442" s="135"/>
      <c r="Y442" s="135"/>
      <c r="Z442" s="135"/>
    </row>
    <row r="443" spans="1:26" ht="23.25" customHeight="1">
      <c r="A443" s="135"/>
      <c r="B443" s="135"/>
      <c r="C443" s="135"/>
      <c r="D443" s="135"/>
      <c r="E443" s="135"/>
      <c r="F443" s="135"/>
      <c r="G443" s="135"/>
      <c r="H443" s="135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5"/>
      <c r="T443" s="135"/>
      <c r="U443" s="135"/>
      <c r="V443" s="135"/>
      <c r="W443" s="135"/>
      <c r="X443" s="135"/>
      <c r="Y443" s="135"/>
      <c r="Z443" s="135"/>
    </row>
    <row r="444" spans="1:26" ht="23.25" customHeight="1">
      <c r="A444" s="135"/>
      <c r="B444" s="135"/>
      <c r="C444" s="135"/>
      <c r="D444" s="135"/>
      <c r="E444" s="135"/>
      <c r="F444" s="135"/>
      <c r="G444" s="135"/>
      <c r="H444" s="135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5"/>
      <c r="T444" s="135"/>
      <c r="U444" s="135"/>
      <c r="V444" s="135"/>
      <c r="W444" s="135"/>
      <c r="X444" s="135"/>
      <c r="Y444" s="135"/>
      <c r="Z444" s="135"/>
    </row>
    <row r="445" spans="1:26" ht="23.25" customHeight="1">
      <c r="A445" s="135"/>
      <c r="B445" s="135"/>
      <c r="C445" s="135"/>
      <c r="D445" s="135"/>
      <c r="E445" s="135"/>
      <c r="F445" s="135"/>
      <c r="G445" s="135"/>
      <c r="H445" s="135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5"/>
      <c r="T445" s="135"/>
      <c r="U445" s="135"/>
      <c r="V445" s="135"/>
      <c r="W445" s="135"/>
      <c r="X445" s="135"/>
      <c r="Y445" s="135"/>
      <c r="Z445" s="135"/>
    </row>
    <row r="446" spans="1:26" ht="23.25" customHeight="1">
      <c r="A446" s="135"/>
      <c r="B446" s="135"/>
      <c r="C446" s="135"/>
      <c r="D446" s="135"/>
      <c r="E446" s="135"/>
      <c r="F446" s="135"/>
      <c r="G446" s="135"/>
      <c r="H446" s="135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5"/>
      <c r="T446" s="135"/>
      <c r="U446" s="135"/>
      <c r="V446" s="135"/>
      <c r="W446" s="135"/>
      <c r="X446" s="135"/>
      <c r="Y446" s="135"/>
      <c r="Z446" s="135"/>
    </row>
    <row r="447" spans="1:26" ht="23.25" customHeight="1">
      <c r="A447" s="135"/>
      <c r="B447" s="135"/>
      <c r="C447" s="135"/>
      <c r="D447" s="135"/>
      <c r="E447" s="135"/>
      <c r="F447" s="135"/>
      <c r="G447" s="135"/>
      <c r="H447" s="135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5"/>
      <c r="T447" s="135"/>
      <c r="U447" s="135"/>
      <c r="V447" s="135"/>
      <c r="W447" s="135"/>
      <c r="X447" s="135"/>
      <c r="Y447" s="135"/>
      <c r="Z447" s="135"/>
    </row>
    <row r="448" spans="1:26" ht="23.25" customHeight="1">
      <c r="A448" s="135"/>
      <c r="B448" s="135"/>
      <c r="C448" s="135"/>
      <c r="D448" s="135"/>
      <c r="E448" s="135"/>
      <c r="F448" s="135"/>
      <c r="G448" s="135"/>
      <c r="H448" s="135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5"/>
      <c r="T448" s="135"/>
      <c r="U448" s="135"/>
      <c r="V448" s="135"/>
      <c r="W448" s="135"/>
      <c r="X448" s="135"/>
      <c r="Y448" s="135"/>
      <c r="Z448" s="135"/>
    </row>
    <row r="449" spans="1:26" ht="23.25" customHeight="1">
      <c r="A449" s="135"/>
      <c r="B449" s="135"/>
      <c r="C449" s="135"/>
      <c r="D449" s="135"/>
      <c r="E449" s="135"/>
      <c r="F449" s="135"/>
      <c r="G449" s="135"/>
      <c r="H449" s="135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5"/>
      <c r="T449" s="135"/>
      <c r="U449" s="135"/>
      <c r="V449" s="135"/>
      <c r="W449" s="135"/>
      <c r="X449" s="135"/>
      <c r="Y449" s="135"/>
      <c r="Z449" s="135"/>
    </row>
    <row r="450" spans="1:26" ht="23.25" customHeight="1">
      <c r="A450" s="135"/>
      <c r="B450" s="135"/>
      <c r="C450" s="135"/>
      <c r="D450" s="135"/>
      <c r="E450" s="135"/>
      <c r="F450" s="135"/>
      <c r="G450" s="135"/>
      <c r="H450" s="135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5"/>
      <c r="T450" s="135"/>
      <c r="U450" s="135"/>
      <c r="V450" s="135"/>
      <c r="W450" s="135"/>
      <c r="X450" s="135"/>
      <c r="Y450" s="135"/>
      <c r="Z450" s="135"/>
    </row>
    <row r="451" spans="1:26" ht="23.25" customHeight="1">
      <c r="A451" s="135"/>
      <c r="B451" s="135"/>
      <c r="C451" s="135"/>
      <c r="D451" s="135"/>
      <c r="E451" s="135"/>
      <c r="F451" s="135"/>
      <c r="G451" s="135"/>
      <c r="H451" s="135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5"/>
      <c r="T451" s="135"/>
      <c r="U451" s="135"/>
      <c r="V451" s="135"/>
      <c r="W451" s="135"/>
      <c r="X451" s="135"/>
      <c r="Y451" s="135"/>
      <c r="Z451" s="135"/>
    </row>
    <row r="452" spans="1:26" ht="23.25" customHeight="1">
      <c r="A452" s="135"/>
      <c r="B452" s="135"/>
      <c r="C452" s="135"/>
      <c r="D452" s="135"/>
      <c r="E452" s="135"/>
      <c r="F452" s="135"/>
      <c r="G452" s="135"/>
      <c r="H452" s="135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5"/>
      <c r="T452" s="135"/>
      <c r="U452" s="135"/>
      <c r="V452" s="135"/>
      <c r="W452" s="135"/>
      <c r="X452" s="135"/>
      <c r="Y452" s="135"/>
      <c r="Z452" s="135"/>
    </row>
    <row r="453" spans="1:26" ht="23.25" customHeight="1">
      <c r="A453" s="135"/>
      <c r="B453" s="135"/>
      <c r="C453" s="135"/>
      <c r="D453" s="135"/>
      <c r="E453" s="135"/>
      <c r="F453" s="135"/>
      <c r="G453" s="135"/>
      <c r="H453" s="135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5"/>
      <c r="T453" s="135"/>
      <c r="U453" s="135"/>
      <c r="V453" s="135"/>
      <c r="W453" s="135"/>
      <c r="X453" s="135"/>
      <c r="Y453" s="135"/>
      <c r="Z453" s="135"/>
    </row>
    <row r="454" spans="1:26" ht="23.25" customHeight="1">
      <c r="A454" s="135"/>
      <c r="B454" s="135"/>
      <c r="C454" s="135"/>
      <c r="D454" s="135"/>
      <c r="E454" s="135"/>
      <c r="F454" s="135"/>
      <c r="G454" s="135"/>
      <c r="H454" s="135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5"/>
      <c r="T454" s="135"/>
      <c r="U454" s="135"/>
      <c r="V454" s="135"/>
      <c r="W454" s="135"/>
      <c r="X454" s="135"/>
      <c r="Y454" s="135"/>
      <c r="Z454" s="135"/>
    </row>
    <row r="455" spans="1:26" ht="23.25" customHeight="1">
      <c r="A455" s="135"/>
      <c r="B455" s="135"/>
      <c r="C455" s="135"/>
      <c r="D455" s="135"/>
      <c r="E455" s="135"/>
      <c r="F455" s="135"/>
      <c r="G455" s="135"/>
      <c r="H455" s="135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5"/>
      <c r="T455" s="135"/>
      <c r="U455" s="135"/>
      <c r="V455" s="135"/>
      <c r="W455" s="135"/>
      <c r="X455" s="135"/>
      <c r="Y455" s="135"/>
      <c r="Z455" s="135"/>
    </row>
    <row r="456" spans="1:26" ht="23.25" customHeight="1">
      <c r="A456" s="135"/>
      <c r="B456" s="135"/>
      <c r="C456" s="135"/>
      <c r="D456" s="135"/>
      <c r="E456" s="135"/>
      <c r="F456" s="135"/>
      <c r="G456" s="135"/>
      <c r="H456" s="135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5"/>
      <c r="T456" s="135"/>
      <c r="U456" s="135"/>
      <c r="V456" s="135"/>
      <c r="W456" s="135"/>
      <c r="X456" s="135"/>
      <c r="Y456" s="135"/>
      <c r="Z456" s="135"/>
    </row>
    <row r="457" spans="1:26" ht="23.25" customHeight="1">
      <c r="A457" s="135"/>
      <c r="B457" s="135"/>
      <c r="C457" s="135"/>
      <c r="D457" s="135"/>
      <c r="E457" s="135"/>
      <c r="F457" s="135"/>
      <c r="G457" s="135"/>
      <c r="H457" s="135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5"/>
      <c r="T457" s="135"/>
      <c r="U457" s="135"/>
      <c r="V457" s="135"/>
      <c r="W457" s="135"/>
      <c r="X457" s="135"/>
      <c r="Y457" s="135"/>
      <c r="Z457" s="135"/>
    </row>
    <row r="458" spans="1:26" ht="23.25" customHeight="1">
      <c r="A458" s="135"/>
      <c r="B458" s="135"/>
      <c r="C458" s="135"/>
      <c r="D458" s="135"/>
      <c r="E458" s="135"/>
      <c r="F458" s="135"/>
      <c r="G458" s="135"/>
      <c r="H458" s="135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5"/>
      <c r="T458" s="135"/>
      <c r="U458" s="135"/>
      <c r="V458" s="135"/>
      <c r="W458" s="135"/>
      <c r="X458" s="135"/>
      <c r="Y458" s="135"/>
      <c r="Z458" s="135"/>
    </row>
    <row r="459" spans="1:26" ht="23.25" customHeight="1">
      <c r="A459" s="135"/>
      <c r="B459" s="135"/>
      <c r="C459" s="135"/>
      <c r="D459" s="135"/>
      <c r="E459" s="135"/>
      <c r="F459" s="135"/>
      <c r="G459" s="135"/>
      <c r="H459" s="135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5"/>
      <c r="T459" s="135"/>
      <c r="U459" s="135"/>
      <c r="V459" s="135"/>
      <c r="W459" s="135"/>
      <c r="X459" s="135"/>
      <c r="Y459" s="135"/>
      <c r="Z459" s="135"/>
    </row>
    <row r="460" spans="1:26" ht="23.25" customHeight="1">
      <c r="A460" s="135"/>
      <c r="B460" s="135"/>
      <c r="C460" s="135"/>
      <c r="D460" s="135"/>
      <c r="E460" s="135"/>
      <c r="F460" s="135"/>
      <c r="G460" s="135"/>
      <c r="H460" s="135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5"/>
      <c r="T460" s="135"/>
      <c r="U460" s="135"/>
      <c r="V460" s="135"/>
      <c r="W460" s="135"/>
      <c r="X460" s="135"/>
      <c r="Y460" s="135"/>
      <c r="Z460" s="135"/>
    </row>
    <row r="461" spans="1:26" ht="23.25" customHeight="1">
      <c r="A461" s="135"/>
      <c r="B461" s="135"/>
      <c r="C461" s="135"/>
      <c r="D461" s="135"/>
      <c r="E461" s="135"/>
      <c r="F461" s="135"/>
      <c r="G461" s="135"/>
      <c r="H461" s="135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5"/>
      <c r="T461" s="135"/>
      <c r="U461" s="135"/>
      <c r="V461" s="135"/>
      <c r="W461" s="135"/>
      <c r="X461" s="135"/>
      <c r="Y461" s="135"/>
      <c r="Z461" s="135"/>
    </row>
    <row r="462" spans="1:26" ht="23.25" customHeight="1">
      <c r="A462" s="135"/>
      <c r="B462" s="135"/>
      <c r="C462" s="135"/>
      <c r="D462" s="135"/>
      <c r="E462" s="135"/>
      <c r="F462" s="135"/>
      <c r="G462" s="135"/>
      <c r="H462" s="135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5"/>
      <c r="T462" s="135"/>
      <c r="U462" s="135"/>
      <c r="V462" s="135"/>
      <c r="W462" s="135"/>
      <c r="X462" s="135"/>
      <c r="Y462" s="135"/>
      <c r="Z462" s="135"/>
    </row>
    <row r="463" spans="1:26" ht="23.25" customHeight="1">
      <c r="A463" s="135"/>
      <c r="B463" s="135"/>
      <c r="C463" s="135"/>
      <c r="D463" s="135"/>
      <c r="E463" s="135"/>
      <c r="F463" s="135"/>
      <c r="G463" s="135"/>
      <c r="H463" s="135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5"/>
      <c r="T463" s="135"/>
      <c r="U463" s="135"/>
      <c r="V463" s="135"/>
      <c r="W463" s="135"/>
      <c r="X463" s="135"/>
      <c r="Y463" s="135"/>
      <c r="Z463" s="135"/>
    </row>
    <row r="464" spans="1:26" ht="23.25" customHeight="1">
      <c r="A464" s="135"/>
      <c r="B464" s="135"/>
      <c r="C464" s="135"/>
      <c r="D464" s="135"/>
      <c r="E464" s="135"/>
      <c r="F464" s="135"/>
      <c r="G464" s="135"/>
      <c r="H464" s="135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5"/>
      <c r="T464" s="135"/>
      <c r="U464" s="135"/>
      <c r="V464" s="135"/>
      <c r="W464" s="135"/>
      <c r="X464" s="135"/>
      <c r="Y464" s="135"/>
      <c r="Z464" s="135"/>
    </row>
    <row r="465" spans="1:26" ht="23.25" customHeight="1">
      <c r="A465" s="135"/>
      <c r="B465" s="135"/>
      <c r="C465" s="135"/>
      <c r="D465" s="135"/>
      <c r="E465" s="135"/>
      <c r="F465" s="135"/>
      <c r="G465" s="135"/>
      <c r="H465" s="135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5"/>
      <c r="T465" s="135"/>
      <c r="U465" s="135"/>
      <c r="V465" s="135"/>
      <c r="W465" s="135"/>
      <c r="X465" s="135"/>
      <c r="Y465" s="135"/>
      <c r="Z465" s="135"/>
    </row>
    <row r="466" spans="1:26" ht="23.25" customHeight="1">
      <c r="A466" s="135"/>
      <c r="B466" s="135"/>
      <c r="C466" s="135"/>
      <c r="D466" s="135"/>
      <c r="E466" s="135"/>
      <c r="F466" s="135"/>
      <c r="G466" s="135"/>
      <c r="H466" s="135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5"/>
      <c r="T466" s="135"/>
      <c r="U466" s="135"/>
      <c r="V466" s="135"/>
      <c r="W466" s="135"/>
      <c r="X466" s="135"/>
      <c r="Y466" s="135"/>
      <c r="Z466" s="135"/>
    </row>
    <row r="467" spans="1:26" ht="23.25" customHeight="1">
      <c r="A467" s="135"/>
      <c r="B467" s="135"/>
      <c r="C467" s="135"/>
      <c r="D467" s="135"/>
      <c r="E467" s="135"/>
      <c r="F467" s="135"/>
      <c r="G467" s="135"/>
      <c r="H467" s="135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5"/>
      <c r="T467" s="135"/>
      <c r="U467" s="135"/>
      <c r="V467" s="135"/>
      <c r="W467" s="135"/>
      <c r="X467" s="135"/>
      <c r="Y467" s="135"/>
      <c r="Z467" s="135"/>
    </row>
    <row r="468" spans="1:26" ht="23.25" customHeight="1">
      <c r="A468" s="135"/>
      <c r="B468" s="135"/>
      <c r="C468" s="135"/>
      <c r="D468" s="135"/>
      <c r="E468" s="135"/>
      <c r="F468" s="135"/>
      <c r="G468" s="135"/>
      <c r="H468" s="135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5"/>
      <c r="T468" s="135"/>
      <c r="U468" s="135"/>
      <c r="V468" s="135"/>
      <c r="W468" s="135"/>
      <c r="X468" s="135"/>
      <c r="Y468" s="135"/>
      <c r="Z468" s="135"/>
    </row>
    <row r="469" spans="1:26" ht="23.25" customHeight="1">
      <c r="A469" s="135"/>
      <c r="B469" s="135"/>
      <c r="C469" s="135"/>
      <c r="D469" s="135"/>
      <c r="E469" s="135"/>
      <c r="F469" s="135"/>
      <c r="G469" s="135"/>
      <c r="H469" s="135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5"/>
      <c r="T469" s="135"/>
      <c r="U469" s="135"/>
      <c r="V469" s="135"/>
      <c r="W469" s="135"/>
      <c r="X469" s="135"/>
      <c r="Y469" s="135"/>
      <c r="Z469" s="135"/>
    </row>
    <row r="470" spans="1:26" ht="23.25" customHeight="1">
      <c r="A470" s="135"/>
      <c r="B470" s="135"/>
      <c r="C470" s="135"/>
      <c r="D470" s="135"/>
      <c r="E470" s="135"/>
      <c r="F470" s="135"/>
      <c r="G470" s="135"/>
      <c r="H470" s="135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5"/>
      <c r="T470" s="135"/>
      <c r="U470" s="135"/>
      <c r="V470" s="135"/>
      <c r="W470" s="135"/>
      <c r="X470" s="135"/>
      <c r="Y470" s="135"/>
      <c r="Z470" s="135"/>
    </row>
    <row r="471" spans="1:26" ht="23.25" customHeight="1">
      <c r="A471" s="135"/>
      <c r="B471" s="135"/>
      <c r="C471" s="135"/>
      <c r="D471" s="135"/>
      <c r="E471" s="135"/>
      <c r="F471" s="135"/>
      <c r="G471" s="135"/>
      <c r="H471" s="135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5"/>
      <c r="T471" s="135"/>
      <c r="U471" s="135"/>
      <c r="V471" s="135"/>
      <c r="W471" s="135"/>
      <c r="X471" s="135"/>
      <c r="Y471" s="135"/>
      <c r="Z471" s="135"/>
    </row>
    <row r="472" spans="1:26" ht="23.25" customHeight="1">
      <c r="A472" s="135"/>
      <c r="B472" s="135"/>
      <c r="C472" s="135"/>
      <c r="D472" s="135"/>
      <c r="E472" s="135"/>
      <c r="F472" s="135"/>
      <c r="G472" s="135"/>
      <c r="H472" s="135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5"/>
      <c r="T472" s="135"/>
      <c r="U472" s="135"/>
      <c r="V472" s="135"/>
      <c r="W472" s="135"/>
      <c r="X472" s="135"/>
      <c r="Y472" s="135"/>
      <c r="Z472" s="135"/>
    </row>
    <row r="473" spans="1:26" ht="23.25" customHeight="1">
      <c r="A473" s="135"/>
      <c r="B473" s="135"/>
      <c r="C473" s="135"/>
      <c r="D473" s="135"/>
      <c r="E473" s="135"/>
      <c r="F473" s="135"/>
      <c r="G473" s="135"/>
      <c r="H473" s="135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5"/>
      <c r="T473" s="135"/>
      <c r="U473" s="135"/>
      <c r="V473" s="135"/>
      <c r="W473" s="135"/>
      <c r="X473" s="135"/>
      <c r="Y473" s="135"/>
      <c r="Z473" s="135"/>
    </row>
    <row r="474" spans="1:26" ht="23.25" customHeight="1">
      <c r="A474" s="135"/>
      <c r="B474" s="135"/>
      <c r="C474" s="135"/>
      <c r="D474" s="135"/>
      <c r="E474" s="135"/>
      <c r="F474" s="135"/>
      <c r="G474" s="135"/>
      <c r="H474" s="135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5"/>
      <c r="T474" s="135"/>
      <c r="U474" s="135"/>
      <c r="V474" s="135"/>
      <c r="W474" s="135"/>
      <c r="X474" s="135"/>
      <c r="Y474" s="135"/>
      <c r="Z474" s="135"/>
    </row>
    <row r="475" spans="1:26" ht="23.25" customHeight="1">
      <c r="A475" s="135"/>
      <c r="B475" s="135"/>
      <c r="C475" s="135"/>
      <c r="D475" s="135"/>
      <c r="E475" s="135"/>
      <c r="F475" s="135"/>
      <c r="G475" s="135"/>
      <c r="H475" s="135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5"/>
      <c r="T475" s="135"/>
      <c r="U475" s="135"/>
      <c r="V475" s="135"/>
      <c r="W475" s="135"/>
      <c r="X475" s="135"/>
      <c r="Y475" s="135"/>
      <c r="Z475" s="135"/>
    </row>
    <row r="476" spans="1:26" ht="23.25" customHeight="1">
      <c r="A476" s="135"/>
      <c r="B476" s="135"/>
      <c r="C476" s="135"/>
      <c r="D476" s="135"/>
      <c r="E476" s="135"/>
      <c r="F476" s="135"/>
      <c r="G476" s="135"/>
      <c r="H476" s="135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5"/>
      <c r="T476" s="135"/>
      <c r="U476" s="135"/>
      <c r="V476" s="135"/>
      <c r="W476" s="135"/>
      <c r="X476" s="135"/>
      <c r="Y476" s="135"/>
      <c r="Z476" s="135"/>
    </row>
    <row r="477" spans="1:26" ht="23.25" customHeight="1">
      <c r="A477" s="135"/>
      <c r="B477" s="135"/>
      <c r="C477" s="135"/>
      <c r="D477" s="135"/>
      <c r="E477" s="135"/>
      <c r="F477" s="135"/>
      <c r="G477" s="135"/>
      <c r="H477" s="135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5"/>
      <c r="T477" s="135"/>
      <c r="U477" s="135"/>
      <c r="V477" s="135"/>
      <c r="W477" s="135"/>
      <c r="X477" s="135"/>
      <c r="Y477" s="135"/>
      <c r="Z477" s="135"/>
    </row>
    <row r="478" spans="1:26" ht="23.25" customHeight="1">
      <c r="A478" s="135"/>
      <c r="B478" s="135"/>
      <c r="C478" s="135"/>
      <c r="D478" s="135"/>
      <c r="E478" s="135"/>
      <c r="F478" s="135"/>
      <c r="G478" s="135"/>
      <c r="H478" s="135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5"/>
      <c r="T478" s="135"/>
      <c r="U478" s="135"/>
      <c r="V478" s="135"/>
      <c r="W478" s="135"/>
      <c r="X478" s="135"/>
      <c r="Y478" s="135"/>
      <c r="Z478" s="135"/>
    </row>
    <row r="479" spans="1:26" ht="23.25" customHeight="1">
      <c r="A479" s="135"/>
      <c r="B479" s="135"/>
      <c r="C479" s="135"/>
      <c r="D479" s="135"/>
      <c r="E479" s="135"/>
      <c r="F479" s="135"/>
      <c r="G479" s="135"/>
      <c r="H479" s="135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5"/>
      <c r="T479" s="135"/>
      <c r="U479" s="135"/>
      <c r="V479" s="135"/>
      <c r="W479" s="135"/>
      <c r="X479" s="135"/>
      <c r="Y479" s="135"/>
      <c r="Z479" s="135"/>
    </row>
    <row r="480" spans="1:26" ht="23.25" customHeight="1">
      <c r="A480" s="135"/>
      <c r="B480" s="135"/>
      <c r="C480" s="135"/>
      <c r="D480" s="135"/>
      <c r="E480" s="135"/>
      <c r="F480" s="135"/>
      <c r="G480" s="135"/>
      <c r="H480" s="135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5"/>
      <c r="T480" s="135"/>
      <c r="U480" s="135"/>
      <c r="V480" s="135"/>
      <c r="W480" s="135"/>
      <c r="X480" s="135"/>
      <c r="Y480" s="135"/>
      <c r="Z480" s="135"/>
    </row>
    <row r="481" spans="1:26" ht="23.25" customHeight="1">
      <c r="A481" s="135"/>
      <c r="B481" s="135"/>
      <c r="C481" s="135"/>
      <c r="D481" s="135"/>
      <c r="E481" s="135"/>
      <c r="F481" s="135"/>
      <c r="G481" s="135"/>
      <c r="H481" s="135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5"/>
      <c r="T481" s="135"/>
      <c r="U481" s="135"/>
      <c r="V481" s="135"/>
      <c r="W481" s="135"/>
      <c r="X481" s="135"/>
      <c r="Y481" s="135"/>
      <c r="Z481" s="135"/>
    </row>
    <row r="482" spans="1:26" ht="23.25" customHeight="1">
      <c r="A482" s="135"/>
      <c r="B482" s="135"/>
      <c r="C482" s="135"/>
      <c r="D482" s="135"/>
      <c r="E482" s="135"/>
      <c r="F482" s="135"/>
      <c r="G482" s="135"/>
      <c r="H482" s="135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5"/>
      <c r="T482" s="135"/>
      <c r="U482" s="135"/>
      <c r="V482" s="135"/>
      <c r="W482" s="135"/>
      <c r="X482" s="135"/>
      <c r="Y482" s="135"/>
      <c r="Z482" s="135"/>
    </row>
    <row r="483" spans="1:26" ht="23.25" customHeight="1">
      <c r="A483" s="135"/>
      <c r="B483" s="135"/>
      <c r="C483" s="135"/>
      <c r="D483" s="135"/>
      <c r="E483" s="135"/>
      <c r="F483" s="135"/>
      <c r="G483" s="135"/>
      <c r="H483" s="135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5"/>
      <c r="T483" s="135"/>
      <c r="U483" s="135"/>
      <c r="V483" s="135"/>
      <c r="W483" s="135"/>
      <c r="X483" s="135"/>
      <c r="Y483" s="135"/>
      <c r="Z483" s="135"/>
    </row>
    <row r="484" spans="1:26" ht="23.25" customHeight="1">
      <c r="A484" s="135"/>
      <c r="B484" s="135"/>
      <c r="C484" s="135"/>
      <c r="D484" s="135"/>
      <c r="E484" s="135"/>
      <c r="F484" s="135"/>
      <c r="G484" s="135"/>
      <c r="H484" s="135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5"/>
      <c r="T484" s="135"/>
      <c r="U484" s="135"/>
      <c r="V484" s="135"/>
      <c r="W484" s="135"/>
      <c r="X484" s="135"/>
      <c r="Y484" s="135"/>
      <c r="Z484" s="135"/>
    </row>
    <row r="485" spans="1:26" ht="23.25" customHeight="1">
      <c r="A485" s="135"/>
      <c r="B485" s="135"/>
      <c r="C485" s="135"/>
      <c r="D485" s="135"/>
      <c r="E485" s="135"/>
      <c r="F485" s="135"/>
      <c r="G485" s="135"/>
      <c r="H485" s="135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5"/>
      <c r="T485" s="135"/>
      <c r="U485" s="135"/>
      <c r="V485" s="135"/>
      <c r="W485" s="135"/>
      <c r="X485" s="135"/>
      <c r="Y485" s="135"/>
      <c r="Z485" s="135"/>
    </row>
    <row r="486" spans="1:26" ht="23.25" customHeight="1">
      <c r="A486" s="135"/>
      <c r="B486" s="135"/>
      <c r="C486" s="135"/>
      <c r="D486" s="135"/>
      <c r="E486" s="135"/>
      <c r="F486" s="135"/>
      <c r="G486" s="135"/>
      <c r="H486" s="135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5"/>
      <c r="T486" s="135"/>
      <c r="U486" s="135"/>
      <c r="V486" s="135"/>
      <c r="W486" s="135"/>
      <c r="X486" s="135"/>
      <c r="Y486" s="135"/>
      <c r="Z486" s="135"/>
    </row>
    <row r="487" spans="1:26" ht="23.25" customHeight="1">
      <c r="A487" s="135"/>
      <c r="B487" s="135"/>
      <c r="C487" s="135"/>
      <c r="D487" s="135"/>
      <c r="E487" s="135"/>
      <c r="F487" s="135"/>
      <c r="G487" s="135"/>
      <c r="H487" s="135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5"/>
      <c r="T487" s="135"/>
      <c r="U487" s="135"/>
      <c r="V487" s="135"/>
      <c r="W487" s="135"/>
      <c r="X487" s="135"/>
      <c r="Y487" s="135"/>
      <c r="Z487" s="135"/>
    </row>
    <row r="488" spans="1:26" ht="23.25" customHeight="1">
      <c r="A488" s="135"/>
      <c r="B488" s="135"/>
      <c r="C488" s="135"/>
      <c r="D488" s="135"/>
      <c r="E488" s="135"/>
      <c r="F488" s="135"/>
      <c r="G488" s="135"/>
      <c r="H488" s="135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5"/>
      <c r="T488" s="135"/>
      <c r="U488" s="135"/>
      <c r="V488" s="135"/>
      <c r="W488" s="135"/>
      <c r="X488" s="135"/>
      <c r="Y488" s="135"/>
      <c r="Z488" s="135"/>
    </row>
    <row r="489" spans="1:26" ht="23.25" customHeight="1">
      <c r="A489" s="135"/>
      <c r="B489" s="135"/>
      <c r="C489" s="135"/>
      <c r="D489" s="135"/>
      <c r="E489" s="135"/>
      <c r="F489" s="135"/>
      <c r="G489" s="135"/>
      <c r="H489" s="135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5"/>
      <c r="T489" s="135"/>
      <c r="U489" s="135"/>
      <c r="V489" s="135"/>
      <c r="W489" s="135"/>
      <c r="X489" s="135"/>
      <c r="Y489" s="135"/>
      <c r="Z489" s="135"/>
    </row>
    <row r="490" spans="1:26" ht="23.25" customHeight="1">
      <c r="A490" s="135"/>
      <c r="B490" s="135"/>
      <c r="C490" s="135"/>
      <c r="D490" s="135"/>
      <c r="E490" s="135"/>
      <c r="F490" s="135"/>
      <c r="G490" s="135"/>
      <c r="H490" s="135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5"/>
      <c r="T490" s="135"/>
      <c r="U490" s="135"/>
      <c r="V490" s="135"/>
      <c r="W490" s="135"/>
      <c r="X490" s="135"/>
      <c r="Y490" s="135"/>
      <c r="Z490" s="135"/>
    </row>
    <row r="491" spans="1:26" ht="23.25" customHeight="1">
      <c r="A491" s="135"/>
      <c r="B491" s="135"/>
      <c r="C491" s="135"/>
      <c r="D491" s="135"/>
      <c r="E491" s="135"/>
      <c r="F491" s="135"/>
      <c r="G491" s="135"/>
      <c r="H491" s="135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5"/>
      <c r="T491" s="135"/>
      <c r="U491" s="135"/>
      <c r="V491" s="135"/>
      <c r="W491" s="135"/>
      <c r="X491" s="135"/>
      <c r="Y491" s="135"/>
      <c r="Z491" s="135"/>
    </row>
    <row r="492" spans="1:26" ht="23.25" customHeight="1">
      <c r="A492" s="135"/>
      <c r="B492" s="135"/>
      <c r="C492" s="135"/>
      <c r="D492" s="135"/>
      <c r="E492" s="135"/>
      <c r="F492" s="135"/>
      <c r="G492" s="135"/>
      <c r="H492" s="135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5"/>
      <c r="T492" s="135"/>
      <c r="U492" s="135"/>
      <c r="V492" s="135"/>
      <c r="W492" s="135"/>
      <c r="X492" s="135"/>
      <c r="Y492" s="135"/>
      <c r="Z492" s="135"/>
    </row>
    <row r="493" spans="1:26" ht="23.25" customHeight="1">
      <c r="A493" s="135"/>
      <c r="B493" s="135"/>
      <c r="C493" s="135"/>
      <c r="D493" s="135"/>
      <c r="E493" s="135"/>
      <c r="F493" s="135"/>
      <c r="G493" s="135"/>
      <c r="H493" s="135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5"/>
      <c r="T493" s="135"/>
      <c r="U493" s="135"/>
      <c r="V493" s="135"/>
      <c r="W493" s="135"/>
      <c r="X493" s="135"/>
      <c r="Y493" s="135"/>
      <c r="Z493" s="135"/>
    </row>
    <row r="494" spans="1:26" ht="23.25" customHeight="1">
      <c r="A494" s="135"/>
      <c r="B494" s="135"/>
      <c r="C494" s="135"/>
      <c r="D494" s="135"/>
      <c r="E494" s="135"/>
      <c r="F494" s="135"/>
      <c r="G494" s="135"/>
      <c r="H494" s="135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5"/>
      <c r="T494" s="135"/>
      <c r="U494" s="135"/>
      <c r="V494" s="135"/>
      <c r="W494" s="135"/>
      <c r="X494" s="135"/>
      <c r="Y494" s="135"/>
      <c r="Z494" s="135"/>
    </row>
    <row r="495" spans="1:26" ht="23.25" customHeight="1">
      <c r="A495" s="135"/>
      <c r="B495" s="135"/>
      <c r="C495" s="135"/>
      <c r="D495" s="135"/>
      <c r="E495" s="135"/>
      <c r="F495" s="135"/>
      <c r="G495" s="135"/>
      <c r="H495" s="135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5"/>
      <c r="T495" s="135"/>
      <c r="U495" s="135"/>
      <c r="V495" s="135"/>
      <c r="W495" s="135"/>
      <c r="X495" s="135"/>
      <c r="Y495" s="135"/>
      <c r="Z495" s="135"/>
    </row>
    <row r="496" spans="1:26" ht="23.25" customHeight="1">
      <c r="A496" s="135"/>
      <c r="B496" s="135"/>
      <c r="C496" s="135"/>
      <c r="D496" s="135"/>
      <c r="E496" s="135"/>
      <c r="F496" s="135"/>
      <c r="G496" s="135"/>
      <c r="H496" s="135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5"/>
      <c r="T496" s="135"/>
      <c r="U496" s="135"/>
      <c r="V496" s="135"/>
      <c r="W496" s="135"/>
      <c r="X496" s="135"/>
      <c r="Y496" s="135"/>
      <c r="Z496" s="135"/>
    </row>
    <row r="497" spans="1:26" ht="23.25" customHeight="1">
      <c r="A497" s="135"/>
      <c r="B497" s="135"/>
      <c r="C497" s="135"/>
      <c r="D497" s="135"/>
      <c r="E497" s="135"/>
      <c r="F497" s="135"/>
      <c r="G497" s="135"/>
      <c r="H497" s="135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5"/>
      <c r="T497" s="135"/>
      <c r="U497" s="135"/>
      <c r="V497" s="135"/>
      <c r="W497" s="135"/>
      <c r="X497" s="135"/>
      <c r="Y497" s="135"/>
      <c r="Z497" s="135"/>
    </row>
    <row r="498" spans="1:26" ht="23.25" customHeight="1">
      <c r="A498" s="135"/>
      <c r="B498" s="135"/>
      <c r="C498" s="135"/>
      <c r="D498" s="135"/>
      <c r="E498" s="135"/>
      <c r="F498" s="135"/>
      <c r="G498" s="135"/>
      <c r="H498" s="135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5"/>
      <c r="T498" s="135"/>
      <c r="U498" s="135"/>
      <c r="V498" s="135"/>
      <c r="W498" s="135"/>
      <c r="X498" s="135"/>
      <c r="Y498" s="135"/>
      <c r="Z498" s="135"/>
    </row>
    <row r="499" spans="1:26" ht="23.25" customHeight="1">
      <c r="A499" s="135"/>
      <c r="B499" s="135"/>
      <c r="C499" s="135"/>
      <c r="D499" s="135"/>
      <c r="E499" s="135"/>
      <c r="F499" s="135"/>
      <c r="G499" s="135"/>
      <c r="H499" s="135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5"/>
      <c r="T499" s="135"/>
      <c r="U499" s="135"/>
      <c r="V499" s="135"/>
      <c r="W499" s="135"/>
      <c r="X499" s="135"/>
      <c r="Y499" s="135"/>
      <c r="Z499" s="135"/>
    </row>
    <row r="500" spans="1:26" ht="23.25" customHeight="1">
      <c r="A500" s="135"/>
      <c r="B500" s="135"/>
      <c r="C500" s="135"/>
      <c r="D500" s="135"/>
      <c r="E500" s="135"/>
      <c r="F500" s="135"/>
      <c r="G500" s="135"/>
      <c r="H500" s="135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5"/>
      <c r="T500" s="135"/>
      <c r="U500" s="135"/>
      <c r="V500" s="135"/>
      <c r="W500" s="135"/>
      <c r="X500" s="135"/>
      <c r="Y500" s="135"/>
      <c r="Z500" s="135"/>
    </row>
    <row r="501" spans="1:26" ht="23.25" customHeight="1">
      <c r="A501" s="135"/>
      <c r="B501" s="135"/>
      <c r="C501" s="135"/>
      <c r="D501" s="135"/>
      <c r="E501" s="135"/>
      <c r="F501" s="135"/>
      <c r="G501" s="135"/>
      <c r="H501" s="135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5"/>
      <c r="T501" s="135"/>
      <c r="U501" s="135"/>
      <c r="V501" s="135"/>
      <c r="W501" s="135"/>
      <c r="X501" s="135"/>
      <c r="Y501" s="135"/>
      <c r="Z501" s="135"/>
    </row>
    <row r="502" spans="1:26" ht="23.25" customHeight="1">
      <c r="A502" s="135"/>
      <c r="B502" s="135"/>
      <c r="C502" s="135"/>
      <c r="D502" s="135"/>
      <c r="E502" s="135"/>
      <c r="F502" s="135"/>
      <c r="G502" s="135"/>
      <c r="H502" s="135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5"/>
      <c r="T502" s="135"/>
      <c r="U502" s="135"/>
      <c r="V502" s="135"/>
      <c r="W502" s="135"/>
      <c r="X502" s="135"/>
      <c r="Y502" s="135"/>
      <c r="Z502" s="135"/>
    </row>
    <row r="503" spans="1:26" ht="23.25" customHeight="1">
      <c r="A503" s="135"/>
      <c r="B503" s="135"/>
      <c r="C503" s="135"/>
      <c r="D503" s="135"/>
      <c r="E503" s="135"/>
      <c r="F503" s="135"/>
      <c r="G503" s="135"/>
      <c r="H503" s="135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5"/>
      <c r="T503" s="135"/>
      <c r="U503" s="135"/>
      <c r="V503" s="135"/>
      <c r="W503" s="135"/>
      <c r="X503" s="135"/>
      <c r="Y503" s="135"/>
      <c r="Z503" s="135"/>
    </row>
    <row r="504" spans="1:26" ht="23.25" customHeight="1">
      <c r="A504" s="135"/>
      <c r="B504" s="135"/>
      <c r="C504" s="135"/>
      <c r="D504" s="135"/>
      <c r="E504" s="135"/>
      <c r="F504" s="135"/>
      <c r="G504" s="135"/>
      <c r="H504" s="135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5"/>
      <c r="T504" s="135"/>
      <c r="U504" s="135"/>
      <c r="V504" s="135"/>
      <c r="W504" s="135"/>
      <c r="X504" s="135"/>
      <c r="Y504" s="135"/>
      <c r="Z504" s="135"/>
    </row>
    <row r="505" spans="1:26" ht="23.25" customHeight="1">
      <c r="A505" s="135"/>
      <c r="B505" s="135"/>
      <c r="C505" s="135"/>
      <c r="D505" s="135"/>
      <c r="E505" s="135"/>
      <c r="F505" s="135"/>
      <c r="G505" s="135"/>
      <c r="H505" s="135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5"/>
      <c r="T505" s="135"/>
      <c r="U505" s="135"/>
      <c r="V505" s="135"/>
      <c r="W505" s="135"/>
      <c r="X505" s="135"/>
      <c r="Y505" s="135"/>
      <c r="Z505" s="135"/>
    </row>
    <row r="506" spans="1:26" ht="23.25" customHeight="1">
      <c r="A506" s="135"/>
      <c r="B506" s="135"/>
      <c r="C506" s="135"/>
      <c r="D506" s="135"/>
      <c r="E506" s="135"/>
      <c r="F506" s="135"/>
      <c r="G506" s="135"/>
      <c r="H506" s="135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5"/>
      <c r="T506" s="135"/>
      <c r="U506" s="135"/>
      <c r="V506" s="135"/>
      <c r="W506" s="135"/>
      <c r="X506" s="135"/>
      <c r="Y506" s="135"/>
      <c r="Z506" s="135"/>
    </row>
    <row r="507" spans="1:26" ht="23.25" customHeight="1">
      <c r="A507" s="135"/>
      <c r="B507" s="135"/>
      <c r="C507" s="135"/>
      <c r="D507" s="135"/>
      <c r="E507" s="135"/>
      <c r="F507" s="135"/>
      <c r="G507" s="135"/>
      <c r="H507" s="135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5"/>
      <c r="T507" s="135"/>
      <c r="U507" s="135"/>
      <c r="V507" s="135"/>
      <c r="W507" s="135"/>
      <c r="X507" s="135"/>
      <c r="Y507" s="135"/>
      <c r="Z507" s="135"/>
    </row>
    <row r="508" spans="1:26" ht="23.25" customHeight="1">
      <c r="A508" s="135"/>
      <c r="B508" s="135"/>
      <c r="C508" s="135"/>
      <c r="D508" s="135"/>
      <c r="E508" s="135"/>
      <c r="F508" s="135"/>
      <c r="G508" s="135"/>
      <c r="H508" s="135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5"/>
      <c r="T508" s="135"/>
      <c r="U508" s="135"/>
      <c r="V508" s="135"/>
      <c r="W508" s="135"/>
      <c r="X508" s="135"/>
      <c r="Y508" s="135"/>
      <c r="Z508" s="135"/>
    </row>
    <row r="509" spans="1:26" ht="23.25" customHeight="1">
      <c r="A509" s="135"/>
      <c r="B509" s="135"/>
      <c r="C509" s="135"/>
      <c r="D509" s="135"/>
      <c r="E509" s="135"/>
      <c r="F509" s="135"/>
      <c r="G509" s="135"/>
      <c r="H509" s="135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5"/>
      <c r="T509" s="135"/>
      <c r="U509" s="135"/>
      <c r="V509" s="135"/>
      <c r="W509" s="135"/>
      <c r="X509" s="135"/>
      <c r="Y509" s="135"/>
      <c r="Z509" s="135"/>
    </row>
    <row r="510" spans="1:26" ht="23.25" customHeight="1">
      <c r="A510" s="135"/>
      <c r="B510" s="135"/>
      <c r="C510" s="135"/>
      <c r="D510" s="135"/>
      <c r="E510" s="135"/>
      <c r="F510" s="135"/>
      <c r="G510" s="135"/>
      <c r="H510" s="135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5"/>
      <c r="T510" s="135"/>
      <c r="U510" s="135"/>
      <c r="V510" s="135"/>
      <c r="W510" s="135"/>
      <c r="X510" s="135"/>
      <c r="Y510" s="135"/>
      <c r="Z510" s="135"/>
    </row>
    <row r="511" spans="1:26" ht="23.25" customHeight="1">
      <c r="A511" s="135"/>
      <c r="B511" s="135"/>
      <c r="C511" s="135"/>
      <c r="D511" s="135"/>
      <c r="E511" s="135"/>
      <c r="F511" s="135"/>
      <c r="G511" s="135"/>
      <c r="H511" s="135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5"/>
      <c r="T511" s="135"/>
      <c r="U511" s="135"/>
      <c r="V511" s="135"/>
      <c r="W511" s="135"/>
      <c r="X511" s="135"/>
      <c r="Y511" s="135"/>
      <c r="Z511" s="135"/>
    </row>
    <row r="512" spans="1:26" ht="23.25" customHeight="1">
      <c r="A512" s="135"/>
      <c r="B512" s="135"/>
      <c r="C512" s="135"/>
      <c r="D512" s="135"/>
      <c r="E512" s="135"/>
      <c r="F512" s="135"/>
      <c r="G512" s="135"/>
      <c r="H512" s="135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5"/>
      <c r="T512" s="135"/>
      <c r="U512" s="135"/>
      <c r="V512" s="135"/>
      <c r="W512" s="135"/>
      <c r="X512" s="135"/>
      <c r="Y512" s="135"/>
      <c r="Z512" s="135"/>
    </row>
    <row r="513" spans="1:26" ht="23.25" customHeight="1">
      <c r="A513" s="135"/>
      <c r="B513" s="135"/>
      <c r="C513" s="135"/>
      <c r="D513" s="135"/>
      <c r="E513" s="135"/>
      <c r="F513" s="135"/>
      <c r="G513" s="135"/>
      <c r="H513" s="135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5"/>
      <c r="T513" s="135"/>
      <c r="U513" s="135"/>
      <c r="V513" s="135"/>
      <c r="W513" s="135"/>
      <c r="X513" s="135"/>
      <c r="Y513" s="135"/>
      <c r="Z513" s="135"/>
    </row>
    <row r="514" spans="1:26" ht="23.25" customHeight="1">
      <c r="A514" s="135"/>
      <c r="B514" s="135"/>
      <c r="C514" s="135"/>
      <c r="D514" s="135"/>
      <c r="E514" s="135"/>
      <c r="F514" s="135"/>
      <c r="G514" s="135"/>
      <c r="H514" s="135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5"/>
      <c r="T514" s="135"/>
      <c r="U514" s="135"/>
      <c r="V514" s="135"/>
      <c r="W514" s="135"/>
      <c r="X514" s="135"/>
      <c r="Y514" s="135"/>
      <c r="Z514" s="135"/>
    </row>
    <row r="515" spans="1:26" ht="23.25" customHeight="1">
      <c r="A515" s="135"/>
      <c r="B515" s="135"/>
      <c r="C515" s="135"/>
      <c r="D515" s="135"/>
      <c r="E515" s="135"/>
      <c r="F515" s="135"/>
      <c r="G515" s="135"/>
      <c r="H515" s="135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5"/>
      <c r="T515" s="135"/>
      <c r="U515" s="135"/>
      <c r="V515" s="135"/>
      <c r="W515" s="135"/>
      <c r="X515" s="135"/>
      <c r="Y515" s="135"/>
      <c r="Z515" s="135"/>
    </row>
    <row r="516" spans="1:26" ht="23.25" customHeight="1">
      <c r="A516" s="135"/>
      <c r="B516" s="135"/>
      <c r="C516" s="135"/>
      <c r="D516" s="135"/>
      <c r="E516" s="135"/>
      <c r="F516" s="135"/>
      <c r="G516" s="135"/>
      <c r="H516" s="135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5"/>
      <c r="T516" s="135"/>
      <c r="U516" s="135"/>
      <c r="V516" s="135"/>
      <c r="W516" s="135"/>
      <c r="X516" s="135"/>
      <c r="Y516" s="135"/>
      <c r="Z516" s="135"/>
    </row>
    <row r="517" spans="1:26" ht="23.25" customHeight="1">
      <c r="A517" s="135"/>
      <c r="B517" s="135"/>
      <c r="C517" s="135"/>
      <c r="D517" s="135"/>
      <c r="E517" s="135"/>
      <c r="F517" s="135"/>
      <c r="G517" s="135"/>
      <c r="H517" s="135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5"/>
      <c r="T517" s="135"/>
      <c r="U517" s="135"/>
      <c r="V517" s="135"/>
      <c r="W517" s="135"/>
      <c r="X517" s="135"/>
      <c r="Y517" s="135"/>
      <c r="Z517" s="135"/>
    </row>
    <row r="518" spans="1:26" ht="23.25" customHeight="1">
      <c r="A518" s="135"/>
      <c r="B518" s="135"/>
      <c r="C518" s="135"/>
      <c r="D518" s="135"/>
      <c r="E518" s="135"/>
      <c r="F518" s="135"/>
      <c r="G518" s="135"/>
      <c r="H518" s="135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5"/>
      <c r="T518" s="135"/>
      <c r="U518" s="135"/>
      <c r="V518" s="135"/>
      <c r="W518" s="135"/>
      <c r="X518" s="135"/>
      <c r="Y518" s="135"/>
      <c r="Z518" s="135"/>
    </row>
    <row r="519" spans="1:26" ht="23.25" customHeight="1">
      <c r="A519" s="135"/>
      <c r="B519" s="135"/>
      <c r="C519" s="135"/>
      <c r="D519" s="135"/>
      <c r="E519" s="135"/>
      <c r="F519" s="135"/>
      <c r="G519" s="135"/>
      <c r="H519" s="135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5"/>
      <c r="T519" s="135"/>
      <c r="U519" s="135"/>
      <c r="V519" s="135"/>
      <c r="W519" s="135"/>
      <c r="X519" s="135"/>
      <c r="Y519" s="135"/>
      <c r="Z519" s="135"/>
    </row>
    <row r="520" spans="1:26" ht="23.25" customHeight="1">
      <c r="A520" s="135"/>
      <c r="B520" s="135"/>
      <c r="C520" s="135"/>
      <c r="D520" s="135"/>
      <c r="E520" s="135"/>
      <c r="F520" s="135"/>
      <c r="G520" s="135"/>
      <c r="H520" s="135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5"/>
      <c r="T520" s="135"/>
      <c r="U520" s="135"/>
      <c r="V520" s="135"/>
      <c r="W520" s="135"/>
      <c r="X520" s="135"/>
      <c r="Y520" s="135"/>
      <c r="Z520" s="135"/>
    </row>
    <row r="521" spans="1:26" ht="23.25" customHeight="1">
      <c r="A521" s="135"/>
      <c r="B521" s="135"/>
      <c r="C521" s="135"/>
      <c r="D521" s="135"/>
      <c r="E521" s="135"/>
      <c r="F521" s="135"/>
      <c r="G521" s="135"/>
      <c r="H521" s="135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5"/>
      <c r="T521" s="135"/>
      <c r="U521" s="135"/>
      <c r="V521" s="135"/>
      <c r="W521" s="135"/>
      <c r="X521" s="135"/>
      <c r="Y521" s="135"/>
      <c r="Z521" s="135"/>
    </row>
    <row r="522" spans="1:26" ht="23.25" customHeight="1">
      <c r="A522" s="135"/>
      <c r="B522" s="135"/>
      <c r="C522" s="135"/>
      <c r="D522" s="135"/>
      <c r="E522" s="135"/>
      <c r="F522" s="135"/>
      <c r="G522" s="135"/>
      <c r="H522" s="135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5"/>
      <c r="T522" s="135"/>
      <c r="U522" s="135"/>
      <c r="V522" s="135"/>
      <c r="W522" s="135"/>
      <c r="X522" s="135"/>
      <c r="Y522" s="135"/>
      <c r="Z522" s="135"/>
    </row>
    <row r="523" spans="1:26" ht="23.25" customHeight="1">
      <c r="A523" s="135"/>
      <c r="B523" s="135"/>
      <c r="C523" s="135"/>
      <c r="D523" s="135"/>
      <c r="E523" s="135"/>
      <c r="F523" s="135"/>
      <c r="G523" s="135"/>
      <c r="H523" s="135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5"/>
      <c r="T523" s="135"/>
      <c r="U523" s="135"/>
      <c r="V523" s="135"/>
      <c r="W523" s="135"/>
      <c r="X523" s="135"/>
      <c r="Y523" s="135"/>
      <c r="Z523" s="135"/>
    </row>
    <row r="524" spans="1:26" ht="23.25" customHeight="1">
      <c r="A524" s="135"/>
      <c r="B524" s="135"/>
      <c r="C524" s="135"/>
      <c r="D524" s="135"/>
      <c r="E524" s="135"/>
      <c r="F524" s="135"/>
      <c r="G524" s="135"/>
      <c r="H524" s="135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5"/>
      <c r="T524" s="135"/>
      <c r="U524" s="135"/>
      <c r="V524" s="135"/>
      <c r="W524" s="135"/>
      <c r="X524" s="135"/>
      <c r="Y524" s="135"/>
      <c r="Z524" s="135"/>
    </row>
    <row r="525" spans="1:26" ht="23.25" customHeight="1">
      <c r="A525" s="135"/>
      <c r="B525" s="135"/>
      <c r="C525" s="135"/>
      <c r="D525" s="135"/>
      <c r="E525" s="135"/>
      <c r="F525" s="135"/>
      <c r="G525" s="135"/>
      <c r="H525" s="135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5"/>
      <c r="T525" s="135"/>
      <c r="U525" s="135"/>
      <c r="V525" s="135"/>
      <c r="W525" s="135"/>
      <c r="X525" s="135"/>
      <c r="Y525" s="135"/>
      <c r="Z525" s="135"/>
    </row>
    <row r="526" spans="1:26" ht="23.25" customHeight="1">
      <c r="A526" s="135"/>
      <c r="B526" s="135"/>
      <c r="C526" s="135"/>
      <c r="D526" s="135"/>
      <c r="E526" s="135"/>
      <c r="F526" s="135"/>
      <c r="G526" s="135"/>
      <c r="H526" s="135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5"/>
      <c r="T526" s="135"/>
      <c r="U526" s="135"/>
      <c r="V526" s="135"/>
      <c r="W526" s="135"/>
      <c r="X526" s="135"/>
      <c r="Y526" s="135"/>
      <c r="Z526" s="135"/>
    </row>
    <row r="527" spans="1:26" ht="23.25" customHeight="1">
      <c r="A527" s="135"/>
      <c r="B527" s="135"/>
      <c r="C527" s="135"/>
      <c r="D527" s="135"/>
      <c r="E527" s="135"/>
      <c r="F527" s="135"/>
      <c r="G527" s="135"/>
      <c r="H527" s="135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5"/>
      <c r="T527" s="135"/>
      <c r="U527" s="135"/>
      <c r="V527" s="135"/>
      <c r="W527" s="135"/>
      <c r="X527" s="135"/>
      <c r="Y527" s="135"/>
      <c r="Z527" s="135"/>
    </row>
    <row r="528" spans="1:26" ht="23.25" customHeight="1">
      <c r="A528" s="135"/>
      <c r="B528" s="135"/>
      <c r="C528" s="135"/>
      <c r="D528" s="135"/>
      <c r="E528" s="135"/>
      <c r="F528" s="135"/>
      <c r="G528" s="135"/>
      <c r="H528" s="135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5"/>
      <c r="T528" s="135"/>
      <c r="U528" s="135"/>
      <c r="V528" s="135"/>
      <c r="W528" s="135"/>
      <c r="X528" s="135"/>
      <c r="Y528" s="135"/>
      <c r="Z528" s="135"/>
    </row>
    <row r="529" spans="1:26" ht="23.25" customHeight="1">
      <c r="A529" s="135"/>
      <c r="B529" s="135"/>
      <c r="C529" s="135"/>
      <c r="D529" s="135"/>
      <c r="E529" s="135"/>
      <c r="F529" s="135"/>
      <c r="G529" s="135"/>
      <c r="H529" s="135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5"/>
      <c r="T529" s="135"/>
      <c r="U529" s="135"/>
      <c r="V529" s="135"/>
      <c r="W529" s="135"/>
      <c r="X529" s="135"/>
      <c r="Y529" s="135"/>
      <c r="Z529" s="135"/>
    </row>
    <row r="530" spans="1:26" ht="23.25" customHeight="1">
      <c r="A530" s="135"/>
      <c r="B530" s="135"/>
      <c r="C530" s="135"/>
      <c r="D530" s="135"/>
      <c r="E530" s="135"/>
      <c r="F530" s="135"/>
      <c r="G530" s="135"/>
      <c r="H530" s="135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5"/>
      <c r="T530" s="135"/>
      <c r="U530" s="135"/>
      <c r="V530" s="135"/>
      <c r="W530" s="135"/>
      <c r="X530" s="135"/>
      <c r="Y530" s="135"/>
      <c r="Z530" s="135"/>
    </row>
    <row r="531" spans="1:26" ht="23.25" customHeight="1">
      <c r="A531" s="135"/>
      <c r="B531" s="135"/>
      <c r="C531" s="135"/>
      <c r="D531" s="135"/>
      <c r="E531" s="135"/>
      <c r="F531" s="135"/>
      <c r="G531" s="135"/>
      <c r="H531" s="135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5"/>
      <c r="T531" s="135"/>
      <c r="U531" s="135"/>
      <c r="V531" s="135"/>
      <c r="W531" s="135"/>
      <c r="X531" s="135"/>
      <c r="Y531" s="135"/>
      <c r="Z531" s="135"/>
    </row>
    <row r="532" spans="1:26" ht="23.25" customHeight="1">
      <c r="A532" s="135"/>
      <c r="B532" s="135"/>
      <c r="C532" s="135"/>
      <c r="D532" s="135"/>
      <c r="E532" s="135"/>
      <c r="F532" s="135"/>
      <c r="G532" s="135"/>
      <c r="H532" s="135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5"/>
      <c r="T532" s="135"/>
      <c r="U532" s="135"/>
      <c r="V532" s="135"/>
      <c r="W532" s="135"/>
      <c r="X532" s="135"/>
      <c r="Y532" s="135"/>
      <c r="Z532" s="135"/>
    </row>
    <row r="533" spans="1:26" ht="23.25" customHeight="1">
      <c r="A533" s="135"/>
      <c r="B533" s="135"/>
      <c r="C533" s="135"/>
      <c r="D533" s="135"/>
      <c r="E533" s="135"/>
      <c r="F533" s="135"/>
      <c r="G533" s="135"/>
      <c r="H533" s="135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5"/>
      <c r="T533" s="135"/>
      <c r="U533" s="135"/>
      <c r="V533" s="135"/>
      <c r="W533" s="135"/>
      <c r="X533" s="135"/>
      <c r="Y533" s="135"/>
      <c r="Z533" s="135"/>
    </row>
    <row r="534" spans="1:26" ht="23.25" customHeight="1">
      <c r="A534" s="135"/>
      <c r="B534" s="135"/>
      <c r="C534" s="135"/>
      <c r="D534" s="135"/>
      <c r="E534" s="135"/>
      <c r="F534" s="135"/>
      <c r="G534" s="135"/>
      <c r="H534" s="135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5"/>
      <c r="T534" s="135"/>
      <c r="U534" s="135"/>
      <c r="V534" s="135"/>
      <c r="W534" s="135"/>
      <c r="X534" s="135"/>
      <c r="Y534" s="135"/>
      <c r="Z534" s="135"/>
    </row>
    <row r="535" spans="1:26" ht="23.25" customHeight="1">
      <c r="A535" s="135"/>
      <c r="B535" s="135"/>
      <c r="C535" s="135"/>
      <c r="D535" s="135"/>
      <c r="E535" s="135"/>
      <c r="F535" s="135"/>
      <c r="G535" s="135"/>
      <c r="H535" s="135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5"/>
      <c r="T535" s="135"/>
      <c r="U535" s="135"/>
      <c r="V535" s="135"/>
      <c r="W535" s="135"/>
      <c r="X535" s="135"/>
      <c r="Y535" s="135"/>
      <c r="Z535" s="135"/>
    </row>
    <row r="536" spans="1:26" ht="23.25" customHeight="1">
      <c r="A536" s="135"/>
      <c r="B536" s="135"/>
      <c r="C536" s="135"/>
      <c r="D536" s="135"/>
      <c r="E536" s="135"/>
      <c r="F536" s="135"/>
      <c r="G536" s="135"/>
      <c r="H536" s="135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5"/>
      <c r="T536" s="135"/>
      <c r="U536" s="135"/>
      <c r="V536" s="135"/>
      <c r="W536" s="135"/>
      <c r="X536" s="135"/>
      <c r="Y536" s="135"/>
      <c r="Z536" s="135"/>
    </row>
    <row r="537" spans="1:26" ht="23.25" customHeight="1">
      <c r="A537" s="135"/>
      <c r="B537" s="135"/>
      <c r="C537" s="135"/>
      <c r="D537" s="135"/>
      <c r="E537" s="135"/>
      <c r="F537" s="135"/>
      <c r="G537" s="135"/>
      <c r="H537" s="135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5"/>
      <c r="T537" s="135"/>
      <c r="U537" s="135"/>
      <c r="V537" s="135"/>
      <c r="W537" s="135"/>
      <c r="X537" s="135"/>
      <c r="Y537" s="135"/>
      <c r="Z537" s="135"/>
    </row>
    <row r="538" spans="1:26" ht="23.25" customHeight="1">
      <c r="A538" s="135"/>
      <c r="B538" s="135"/>
      <c r="C538" s="135"/>
      <c r="D538" s="135"/>
      <c r="E538" s="135"/>
      <c r="F538" s="135"/>
      <c r="G538" s="135"/>
      <c r="H538" s="135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5"/>
      <c r="T538" s="135"/>
      <c r="U538" s="135"/>
      <c r="V538" s="135"/>
      <c r="W538" s="135"/>
      <c r="X538" s="135"/>
      <c r="Y538" s="135"/>
      <c r="Z538" s="135"/>
    </row>
    <row r="539" spans="1:26" ht="23.25" customHeight="1">
      <c r="A539" s="135"/>
      <c r="B539" s="135"/>
      <c r="C539" s="135"/>
      <c r="D539" s="135"/>
      <c r="E539" s="135"/>
      <c r="F539" s="135"/>
      <c r="G539" s="135"/>
      <c r="H539" s="135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5"/>
      <c r="T539" s="135"/>
      <c r="U539" s="135"/>
      <c r="V539" s="135"/>
      <c r="W539" s="135"/>
      <c r="X539" s="135"/>
      <c r="Y539" s="135"/>
      <c r="Z539" s="135"/>
    </row>
    <row r="540" spans="1:26" ht="23.25" customHeight="1">
      <c r="A540" s="135"/>
      <c r="B540" s="135"/>
      <c r="C540" s="135"/>
      <c r="D540" s="135"/>
      <c r="E540" s="135"/>
      <c r="F540" s="135"/>
      <c r="G540" s="135"/>
      <c r="H540" s="135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5"/>
      <c r="T540" s="135"/>
      <c r="U540" s="135"/>
      <c r="V540" s="135"/>
      <c r="W540" s="135"/>
      <c r="X540" s="135"/>
      <c r="Y540" s="135"/>
      <c r="Z540" s="135"/>
    </row>
    <row r="541" spans="1:26" ht="23.25" customHeight="1">
      <c r="A541" s="135"/>
      <c r="B541" s="135"/>
      <c r="C541" s="135"/>
      <c r="D541" s="135"/>
      <c r="E541" s="135"/>
      <c r="F541" s="135"/>
      <c r="G541" s="135"/>
      <c r="H541" s="135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5"/>
      <c r="T541" s="135"/>
      <c r="U541" s="135"/>
      <c r="V541" s="135"/>
      <c r="W541" s="135"/>
      <c r="X541" s="135"/>
      <c r="Y541" s="135"/>
      <c r="Z541" s="135"/>
    </row>
    <row r="542" spans="1:26" ht="23.25" customHeight="1">
      <c r="A542" s="135"/>
      <c r="B542" s="135"/>
      <c r="C542" s="135"/>
      <c r="D542" s="135"/>
      <c r="E542" s="135"/>
      <c r="F542" s="135"/>
      <c r="G542" s="135"/>
      <c r="H542" s="135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5"/>
      <c r="T542" s="135"/>
      <c r="U542" s="135"/>
      <c r="V542" s="135"/>
      <c r="W542" s="135"/>
      <c r="X542" s="135"/>
      <c r="Y542" s="135"/>
      <c r="Z542" s="135"/>
    </row>
    <row r="543" spans="1:26" ht="23.25" customHeight="1">
      <c r="A543" s="135"/>
      <c r="B543" s="135"/>
      <c r="C543" s="135"/>
      <c r="D543" s="135"/>
      <c r="E543" s="135"/>
      <c r="F543" s="135"/>
      <c r="G543" s="135"/>
      <c r="H543" s="135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5"/>
      <c r="T543" s="135"/>
      <c r="U543" s="135"/>
      <c r="V543" s="135"/>
      <c r="W543" s="135"/>
      <c r="X543" s="135"/>
      <c r="Y543" s="135"/>
      <c r="Z543" s="135"/>
    </row>
    <row r="544" spans="1:26" ht="23.25" customHeight="1">
      <c r="A544" s="135"/>
      <c r="B544" s="135"/>
      <c r="C544" s="135"/>
      <c r="D544" s="135"/>
      <c r="E544" s="135"/>
      <c r="F544" s="135"/>
      <c r="G544" s="135"/>
      <c r="H544" s="135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5"/>
      <c r="T544" s="135"/>
      <c r="U544" s="135"/>
      <c r="V544" s="135"/>
      <c r="W544" s="135"/>
      <c r="X544" s="135"/>
      <c r="Y544" s="135"/>
      <c r="Z544" s="135"/>
    </row>
    <row r="545" spans="1:26" ht="23.25" customHeight="1">
      <c r="A545" s="135"/>
      <c r="B545" s="135"/>
      <c r="C545" s="135"/>
      <c r="D545" s="135"/>
      <c r="E545" s="135"/>
      <c r="F545" s="135"/>
      <c r="G545" s="135"/>
      <c r="H545" s="135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5"/>
      <c r="T545" s="135"/>
      <c r="U545" s="135"/>
      <c r="V545" s="135"/>
      <c r="W545" s="135"/>
      <c r="X545" s="135"/>
      <c r="Y545" s="135"/>
      <c r="Z545" s="135"/>
    </row>
    <row r="546" spans="1:26" ht="23.25" customHeight="1">
      <c r="A546" s="135"/>
      <c r="B546" s="135"/>
      <c r="C546" s="135"/>
      <c r="D546" s="135"/>
      <c r="E546" s="135"/>
      <c r="F546" s="135"/>
      <c r="G546" s="135"/>
      <c r="H546" s="135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5"/>
      <c r="T546" s="135"/>
      <c r="U546" s="135"/>
      <c r="V546" s="135"/>
      <c r="W546" s="135"/>
      <c r="X546" s="135"/>
      <c r="Y546" s="135"/>
      <c r="Z546" s="135"/>
    </row>
    <row r="547" spans="1:26" ht="23.25" customHeight="1">
      <c r="A547" s="135"/>
      <c r="B547" s="135"/>
      <c r="C547" s="135"/>
      <c r="D547" s="135"/>
      <c r="E547" s="135"/>
      <c r="F547" s="135"/>
      <c r="G547" s="135"/>
      <c r="H547" s="135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5"/>
      <c r="T547" s="135"/>
      <c r="U547" s="135"/>
      <c r="V547" s="135"/>
      <c r="W547" s="135"/>
      <c r="X547" s="135"/>
      <c r="Y547" s="135"/>
      <c r="Z547" s="135"/>
    </row>
    <row r="548" spans="1:26" ht="23.25" customHeight="1">
      <c r="A548" s="135"/>
      <c r="B548" s="135"/>
      <c r="C548" s="135"/>
      <c r="D548" s="135"/>
      <c r="E548" s="135"/>
      <c r="F548" s="135"/>
      <c r="G548" s="135"/>
      <c r="H548" s="135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5"/>
      <c r="T548" s="135"/>
      <c r="U548" s="135"/>
      <c r="V548" s="135"/>
      <c r="W548" s="135"/>
      <c r="X548" s="135"/>
      <c r="Y548" s="135"/>
      <c r="Z548" s="135"/>
    </row>
    <row r="549" spans="1:26" ht="23.25" customHeight="1">
      <c r="A549" s="135"/>
      <c r="B549" s="135"/>
      <c r="C549" s="135"/>
      <c r="D549" s="135"/>
      <c r="E549" s="135"/>
      <c r="F549" s="135"/>
      <c r="G549" s="135"/>
      <c r="H549" s="135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5"/>
      <c r="T549" s="135"/>
      <c r="U549" s="135"/>
      <c r="V549" s="135"/>
      <c r="W549" s="135"/>
      <c r="X549" s="135"/>
      <c r="Y549" s="135"/>
      <c r="Z549" s="135"/>
    </row>
    <row r="550" spans="1:26" ht="23.25" customHeight="1">
      <c r="A550" s="135"/>
      <c r="B550" s="135"/>
      <c r="C550" s="135"/>
      <c r="D550" s="135"/>
      <c r="E550" s="135"/>
      <c r="F550" s="135"/>
      <c r="G550" s="135"/>
      <c r="H550" s="135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5"/>
      <c r="T550" s="135"/>
      <c r="U550" s="135"/>
      <c r="V550" s="135"/>
      <c r="W550" s="135"/>
      <c r="X550" s="135"/>
      <c r="Y550" s="135"/>
      <c r="Z550" s="135"/>
    </row>
    <row r="551" spans="1:26" ht="23.25" customHeight="1">
      <c r="A551" s="135"/>
      <c r="B551" s="135"/>
      <c r="C551" s="135"/>
      <c r="D551" s="135"/>
      <c r="E551" s="135"/>
      <c r="F551" s="135"/>
      <c r="G551" s="135"/>
      <c r="H551" s="135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5"/>
      <c r="T551" s="135"/>
      <c r="U551" s="135"/>
      <c r="V551" s="135"/>
      <c r="W551" s="135"/>
      <c r="X551" s="135"/>
      <c r="Y551" s="135"/>
      <c r="Z551" s="135"/>
    </row>
    <row r="552" spans="1:26" ht="23.25" customHeight="1">
      <c r="A552" s="135"/>
      <c r="B552" s="135"/>
      <c r="C552" s="135"/>
      <c r="D552" s="135"/>
      <c r="E552" s="135"/>
      <c r="F552" s="135"/>
      <c r="G552" s="135"/>
      <c r="H552" s="135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5"/>
      <c r="T552" s="135"/>
      <c r="U552" s="135"/>
      <c r="V552" s="135"/>
      <c r="W552" s="135"/>
      <c r="X552" s="135"/>
      <c r="Y552" s="135"/>
      <c r="Z552" s="135"/>
    </row>
    <row r="553" spans="1:26" ht="23.25" customHeight="1">
      <c r="A553" s="135"/>
      <c r="B553" s="135"/>
      <c r="C553" s="135"/>
      <c r="D553" s="135"/>
      <c r="E553" s="135"/>
      <c r="F553" s="135"/>
      <c r="G553" s="135"/>
      <c r="H553" s="135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5"/>
      <c r="T553" s="135"/>
      <c r="U553" s="135"/>
      <c r="V553" s="135"/>
      <c r="W553" s="135"/>
      <c r="X553" s="135"/>
      <c r="Y553" s="135"/>
      <c r="Z553" s="135"/>
    </row>
    <row r="554" spans="1:26" ht="23.25" customHeight="1">
      <c r="A554" s="135"/>
      <c r="B554" s="135"/>
      <c r="C554" s="135"/>
      <c r="D554" s="135"/>
      <c r="E554" s="135"/>
      <c r="F554" s="135"/>
      <c r="G554" s="135"/>
      <c r="H554" s="135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5"/>
      <c r="T554" s="135"/>
      <c r="U554" s="135"/>
      <c r="V554" s="135"/>
      <c r="W554" s="135"/>
      <c r="X554" s="135"/>
      <c r="Y554" s="135"/>
      <c r="Z554" s="135"/>
    </row>
    <row r="555" spans="1:26" ht="23.25" customHeight="1">
      <c r="A555" s="135"/>
      <c r="B555" s="135"/>
      <c r="C555" s="135"/>
      <c r="D555" s="135"/>
      <c r="E555" s="135"/>
      <c r="F555" s="135"/>
      <c r="G555" s="135"/>
      <c r="H555" s="135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5"/>
      <c r="T555" s="135"/>
      <c r="U555" s="135"/>
      <c r="V555" s="135"/>
      <c r="W555" s="135"/>
      <c r="X555" s="135"/>
      <c r="Y555" s="135"/>
      <c r="Z555" s="135"/>
    </row>
    <row r="556" spans="1:26" ht="23.25" customHeight="1">
      <c r="A556" s="135"/>
      <c r="B556" s="135"/>
      <c r="C556" s="135"/>
      <c r="D556" s="135"/>
      <c r="E556" s="135"/>
      <c r="F556" s="135"/>
      <c r="G556" s="135"/>
      <c r="H556" s="135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5"/>
      <c r="T556" s="135"/>
      <c r="U556" s="135"/>
      <c r="V556" s="135"/>
      <c r="W556" s="135"/>
      <c r="X556" s="135"/>
      <c r="Y556" s="135"/>
      <c r="Z556" s="135"/>
    </row>
    <row r="557" spans="1:26" ht="23.25" customHeight="1">
      <c r="A557" s="135"/>
      <c r="B557" s="135"/>
      <c r="C557" s="135"/>
      <c r="D557" s="135"/>
      <c r="E557" s="135"/>
      <c r="F557" s="135"/>
      <c r="G557" s="135"/>
      <c r="H557" s="135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5"/>
      <c r="T557" s="135"/>
      <c r="U557" s="135"/>
      <c r="V557" s="135"/>
      <c r="W557" s="135"/>
      <c r="X557" s="135"/>
      <c r="Y557" s="135"/>
      <c r="Z557" s="135"/>
    </row>
    <row r="558" spans="1:26" ht="23.25" customHeight="1">
      <c r="A558" s="135"/>
      <c r="B558" s="135"/>
      <c r="C558" s="135"/>
      <c r="D558" s="135"/>
      <c r="E558" s="135"/>
      <c r="F558" s="135"/>
      <c r="G558" s="135"/>
      <c r="H558" s="135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5"/>
      <c r="T558" s="135"/>
      <c r="U558" s="135"/>
      <c r="V558" s="135"/>
      <c r="W558" s="135"/>
      <c r="X558" s="135"/>
      <c r="Y558" s="135"/>
      <c r="Z558" s="135"/>
    </row>
    <row r="559" spans="1:26" ht="23.25" customHeight="1">
      <c r="A559" s="135"/>
      <c r="B559" s="135"/>
      <c r="C559" s="135"/>
      <c r="D559" s="135"/>
      <c r="E559" s="135"/>
      <c r="F559" s="135"/>
      <c r="G559" s="135"/>
      <c r="H559" s="135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5"/>
      <c r="T559" s="135"/>
      <c r="U559" s="135"/>
      <c r="V559" s="135"/>
      <c r="W559" s="135"/>
      <c r="X559" s="135"/>
      <c r="Y559" s="135"/>
      <c r="Z559" s="135"/>
    </row>
    <row r="560" spans="1:26" ht="23.25" customHeight="1">
      <c r="A560" s="135"/>
      <c r="B560" s="135"/>
      <c r="C560" s="135"/>
      <c r="D560" s="135"/>
      <c r="E560" s="135"/>
      <c r="F560" s="135"/>
      <c r="G560" s="135"/>
      <c r="H560" s="135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5"/>
      <c r="T560" s="135"/>
      <c r="U560" s="135"/>
      <c r="V560" s="135"/>
      <c r="W560" s="135"/>
      <c r="X560" s="135"/>
      <c r="Y560" s="135"/>
      <c r="Z560" s="135"/>
    </row>
    <row r="561" spans="1:26" ht="23.25" customHeight="1">
      <c r="A561" s="135"/>
      <c r="B561" s="135"/>
      <c r="C561" s="135"/>
      <c r="D561" s="135"/>
      <c r="E561" s="135"/>
      <c r="F561" s="135"/>
      <c r="G561" s="135"/>
      <c r="H561" s="135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5"/>
      <c r="T561" s="135"/>
      <c r="U561" s="135"/>
      <c r="V561" s="135"/>
      <c r="W561" s="135"/>
      <c r="X561" s="135"/>
      <c r="Y561" s="135"/>
      <c r="Z561" s="135"/>
    </row>
    <row r="562" spans="1:26" ht="23.25" customHeight="1">
      <c r="A562" s="135"/>
      <c r="B562" s="135"/>
      <c r="C562" s="135"/>
      <c r="D562" s="135"/>
      <c r="E562" s="135"/>
      <c r="F562" s="135"/>
      <c r="G562" s="135"/>
      <c r="H562" s="135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5"/>
      <c r="T562" s="135"/>
      <c r="U562" s="135"/>
      <c r="V562" s="135"/>
      <c r="W562" s="135"/>
      <c r="X562" s="135"/>
      <c r="Y562" s="135"/>
      <c r="Z562" s="135"/>
    </row>
    <row r="563" spans="1:26" ht="23.25" customHeight="1">
      <c r="A563" s="135"/>
      <c r="B563" s="135"/>
      <c r="C563" s="135"/>
      <c r="D563" s="135"/>
      <c r="E563" s="135"/>
      <c r="F563" s="135"/>
      <c r="G563" s="135"/>
      <c r="H563" s="135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5"/>
      <c r="T563" s="135"/>
      <c r="U563" s="135"/>
      <c r="V563" s="135"/>
      <c r="W563" s="135"/>
      <c r="X563" s="135"/>
      <c r="Y563" s="135"/>
      <c r="Z563" s="135"/>
    </row>
    <row r="564" spans="1:26" ht="23.25" customHeight="1">
      <c r="A564" s="135"/>
      <c r="B564" s="135"/>
      <c r="C564" s="135"/>
      <c r="D564" s="135"/>
      <c r="E564" s="135"/>
      <c r="F564" s="135"/>
      <c r="G564" s="135"/>
      <c r="H564" s="135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5"/>
      <c r="T564" s="135"/>
      <c r="U564" s="135"/>
      <c r="V564" s="135"/>
      <c r="W564" s="135"/>
      <c r="X564" s="135"/>
      <c r="Y564" s="135"/>
      <c r="Z564" s="135"/>
    </row>
    <row r="565" spans="1:26" ht="23.25" customHeight="1">
      <c r="A565" s="135"/>
      <c r="B565" s="135"/>
      <c r="C565" s="135"/>
      <c r="D565" s="135"/>
      <c r="E565" s="135"/>
      <c r="F565" s="135"/>
      <c r="G565" s="135"/>
      <c r="H565" s="135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5"/>
      <c r="T565" s="135"/>
      <c r="U565" s="135"/>
      <c r="V565" s="135"/>
      <c r="W565" s="135"/>
      <c r="X565" s="135"/>
      <c r="Y565" s="135"/>
      <c r="Z565" s="135"/>
    </row>
    <row r="566" spans="1:26" ht="23.25" customHeight="1">
      <c r="A566" s="135"/>
      <c r="B566" s="135"/>
      <c r="C566" s="135"/>
      <c r="D566" s="135"/>
      <c r="E566" s="135"/>
      <c r="F566" s="135"/>
      <c r="G566" s="135"/>
      <c r="H566" s="135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5"/>
      <c r="T566" s="135"/>
      <c r="U566" s="135"/>
      <c r="V566" s="135"/>
      <c r="W566" s="135"/>
      <c r="X566" s="135"/>
      <c r="Y566" s="135"/>
      <c r="Z566" s="135"/>
    </row>
    <row r="567" spans="1:26" ht="23.25" customHeight="1">
      <c r="A567" s="135"/>
      <c r="B567" s="135"/>
      <c r="C567" s="135"/>
      <c r="D567" s="135"/>
      <c r="E567" s="135"/>
      <c r="F567" s="135"/>
      <c r="G567" s="135"/>
      <c r="H567" s="135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5"/>
      <c r="T567" s="135"/>
      <c r="U567" s="135"/>
      <c r="V567" s="135"/>
      <c r="W567" s="135"/>
      <c r="X567" s="135"/>
      <c r="Y567" s="135"/>
      <c r="Z567" s="135"/>
    </row>
    <row r="568" spans="1:26" ht="23.25" customHeight="1">
      <c r="A568" s="135"/>
      <c r="B568" s="135"/>
      <c r="C568" s="135"/>
      <c r="D568" s="135"/>
      <c r="E568" s="135"/>
      <c r="F568" s="135"/>
      <c r="G568" s="135"/>
      <c r="H568" s="135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5"/>
      <c r="T568" s="135"/>
      <c r="U568" s="135"/>
      <c r="V568" s="135"/>
      <c r="W568" s="135"/>
      <c r="X568" s="135"/>
      <c r="Y568" s="135"/>
      <c r="Z568" s="135"/>
    </row>
    <row r="569" spans="1:26" ht="23.25" customHeight="1">
      <c r="A569" s="135"/>
      <c r="B569" s="135"/>
      <c r="C569" s="135"/>
      <c r="D569" s="135"/>
      <c r="E569" s="135"/>
      <c r="F569" s="135"/>
      <c r="G569" s="135"/>
      <c r="H569" s="135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5"/>
      <c r="T569" s="135"/>
      <c r="U569" s="135"/>
      <c r="V569" s="135"/>
      <c r="W569" s="135"/>
      <c r="X569" s="135"/>
      <c r="Y569" s="135"/>
      <c r="Z569" s="135"/>
    </row>
    <row r="570" spans="1:26" ht="23.25" customHeight="1">
      <c r="A570" s="135"/>
      <c r="B570" s="135"/>
      <c r="C570" s="135"/>
      <c r="D570" s="135"/>
      <c r="E570" s="135"/>
      <c r="F570" s="135"/>
      <c r="G570" s="135"/>
      <c r="H570" s="135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5"/>
      <c r="T570" s="135"/>
      <c r="U570" s="135"/>
      <c r="V570" s="135"/>
      <c r="W570" s="135"/>
      <c r="X570" s="135"/>
      <c r="Y570" s="135"/>
      <c r="Z570" s="135"/>
    </row>
    <row r="571" spans="1:26" ht="23.25" customHeight="1">
      <c r="A571" s="135"/>
      <c r="B571" s="135"/>
      <c r="C571" s="135"/>
      <c r="D571" s="135"/>
      <c r="E571" s="135"/>
      <c r="F571" s="135"/>
      <c r="G571" s="135"/>
      <c r="H571" s="135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5"/>
      <c r="T571" s="135"/>
      <c r="U571" s="135"/>
      <c r="V571" s="135"/>
      <c r="W571" s="135"/>
      <c r="X571" s="135"/>
      <c r="Y571" s="135"/>
      <c r="Z571" s="135"/>
    </row>
    <row r="572" spans="1:26" ht="23.25" customHeight="1">
      <c r="A572" s="135"/>
      <c r="B572" s="135"/>
      <c r="C572" s="135"/>
      <c r="D572" s="135"/>
      <c r="E572" s="135"/>
      <c r="F572" s="135"/>
      <c r="G572" s="135"/>
      <c r="H572" s="135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5"/>
      <c r="T572" s="135"/>
      <c r="U572" s="135"/>
      <c r="V572" s="135"/>
      <c r="W572" s="135"/>
      <c r="X572" s="135"/>
      <c r="Y572" s="135"/>
      <c r="Z572" s="135"/>
    </row>
    <row r="573" spans="1:26" ht="23.25" customHeight="1">
      <c r="A573" s="135"/>
      <c r="B573" s="135"/>
      <c r="C573" s="135"/>
      <c r="D573" s="135"/>
      <c r="E573" s="135"/>
      <c r="F573" s="135"/>
      <c r="G573" s="135"/>
      <c r="H573" s="135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5"/>
      <c r="T573" s="135"/>
      <c r="U573" s="135"/>
      <c r="V573" s="135"/>
      <c r="W573" s="135"/>
      <c r="X573" s="135"/>
      <c r="Y573" s="135"/>
      <c r="Z573" s="135"/>
    </row>
    <row r="574" spans="1:26" ht="23.25" customHeight="1">
      <c r="A574" s="135"/>
      <c r="B574" s="135"/>
      <c r="C574" s="135"/>
      <c r="D574" s="135"/>
      <c r="E574" s="135"/>
      <c r="F574" s="135"/>
      <c r="G574" s="135"/>
      <c r="H574" s="135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5"/>
      <c r="T574" s="135"/>
      <c r="U574" s="135"/>
      <c r="V574" s="135"/>
      <c r="W574" s="135"/>
      <c r="X574" s="135"/>
      <c r="Y574" s="135"/>
      <c r="Z574" s="135"/>
    </row>
    <row r="575" spans="1:26" ht="23.25" customHeight="1">
      <c r="A575" s="135"/>
      <c r="B575" s="135"/>
      <c r="C575" s="135"/>
      <c r="D575" s="135"/>
      <c r="E575" s="135"/>
      <c r="F575" s="135"/>
      <c r="G575" s="135"/>
      <c r="H575" s="135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5"/>
      <c r="T575" s="135"/>
      <c r="U575" s="135"/>
      <c r="V575" s="135"/>
      <c r="W575" s="135"/>
      <c r="X575" s="135"/>
      <c r="Y575" s="135"/>
      <c r="Z575" s="135"/>
    </row>
    <row r="576" spans="1:26" ht="23.25" customHeight="1">
      <c r="A576" s="135"/>
      <c r="B576" s="135"/>
      <c r="C576" s="135"/>
      <c r="D576" s="135"/>
      <c r="E576" s="135"/>
      <c r="F576" s="135"/>
      <c r="G576" s="135"/>
      <c r="H576" s="135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5"/>
      <c r="T576" s="135"/>
      <c r="U576" s="135"/>
      <c r="V576" s="135"/>
      <c r="W576" s="135"/>
      <c r="X576" s="135"/>
      <c r="Y576" s="135"/>
      <c r="Z576" s="135"/>
    </row>
    <row r="577" spans="1:26" ht="23.25" customHeight="1">
      <c r="A577" s="135"/>
      <c r="B577" s="135"/>
      <c r="C577" s="135"/>
      <c r="D577" s="135"/>
      <c r="E577" s="135"/>
      <c r="F577" s="135"/>
      <c r="G577" s="135"/>
      <c r="H577" s="135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5"/>
      <c r="T577" s="135"/>
      <c r="U577" s="135"/>
      <c r="V577" s="135"/>
      <c r="W577" s="135"/>
      <c r="X577" s="135"/>
      <c r="Y577" s="135"/>
      <c r="Z577" s="135"/>
    </row>
    <row r="578" spans="1:26" ht="23.25" customHeight="1">
      <c r="A578" s="135"/>
      <c r="B578" s="135"/>
      <c r="C578" s="135"/>
      <c r="D578" s="135"/>
      <c r="E578" s="135"/>
      <c r="F578" s="135"/>
      <c r="G578" s="135"/>
      <c r="H578" s="135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5"/>
      <c r="T578" s="135"/>
      <c r="U578" s="135"/>
      <c r="V578" s="135"/>
      <c r="W578" s="135"/>
      <c r="X578" s="135"/>
      <c r="Y578" s="135"/>
      <c r="Z578" s="135"/>
    </row>
    <row r="579" spans="1:26" ht="23.25" customHeight="1">
      <c r="A579" s="135"/>
      <c r="B579" s="135"/>
      <c r="C579" s="135"/>
      <c r="D579" s="135"/>
      <c r="E579" s="135"/>
      <c r="F579" s="135"/>
      <c r="G579" s="135"/>
      <c r="H579" s="135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5"/>
      <c r="T579" s="135"/>
      <c r="U579" s="135"/>
      <c r="V579" s="135"/>
      <c r="W579" s="135"/>
      <c r="X579" s="135"/>
      <c r="Y579" s="135"/>
      <c r="Z579" s="135"/>
    </row>
    <row r="580" spans="1:26" ht="23.25" customHeight="1">
      <c r="A580" s="135"/>
      <c r="B580" s="135"/>
      <c r="C580" s="135"/>
      <c r="D580" s="135"/>
      <c r="E580" s="135"/>
      <c r="F580" s="135"/>
      <c r="G580" s="135"/>
      <c r="H580" s="135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5"/>
      <c r="T580" s="135"/>
      <c r="U580" s="135"/>
      <c r="V580" s="135"/>
      <c r="W580" s="135"/>
      <c r="X580" s="135"/>
      <c r="Y580" s="135"/>
      <c r="Z580" s="135"/>
    </row>
    <row r="581" spans="1:26" ht="23.25" customHeight="1">
      <c r="A581" s="135"/>
      <c r="B581" s="135"/>
      <c r="C581" s="135"/>
      <c r="D581" s="135"/>
      <c r="E581" s="135"/>
      <c r="F581" s="135"/>
      <c r="G581" s="135"/>
      <c r="H581" s="135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5"/>
      <c r="T581" s="135"/>
      <c r="U581" s="135"/>
      <c r="V581" s="135"/>
      <c r="W581" s="135"/>
      <c r="X581" s="135"/>
      <c r="Y581" s="135"/>
      <c r="Z581" s="135"/>
    </row>
    <row r="582" spans="1:26" ht="23.25" customHeight="1">
      <c r="A582" s="135"/>
      <c r="B582" s="135"/>
      <c r="C582" s="135"/>
      <c r="D582" s="135"/>
      <c r="E582" s="135"/>
      <c r="F582" s="135"/>
      <c r="G582" s="135"/>
      <c r="H582" s="135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5"/>
      <c r="T582" s="135"/>
      <c r="U582" s="135"/>
      <c r="V582" s="135"/>
      <c r="W582" s="135"/>
      <c r="X582" s="135"/>
      <c r="Y582" s="135"/>
      <c r="Z582" s="135"/>
    </row>
    <row r="583" spans="1:26" ht="23.25" customHeight="1">
      <c r="A583" s="135"/>
      <c r="B583" s="135"/>
      <c r="C583" s="135"/>
      <c r="D583" s="135"/>
      <c r="E583" s="135"/>
      <c r="F583" s="135"/>
      <c r="G583" s="135"/>
      <c r="H583" s="135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5"/>
      <c r="T583" s="135"/>
      <c r="U583" s="135"/>
      <c r="V583" s="135"/>
      <c r="W583" s="135"/>
      <c r="X583" s="135"/>
      <c r="Y583" s="135"/>
      <c r="Z583" s="135"/>
    </row>
    <row r="584" spans="1:26" ht="23.25" customHeight="1">
      <c r="A584" s="135"/>
      <c r="B584" s="135"/>
      <c r="C584" s="135"/>
      <c r="D584" s="135"/>
      <c r="E584" s="135"/>
      <c r="F584" s="135"/>
      <c r="G584" s="135"/>
      <c r="H584" s="135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5"/>
      <c r="T584" s="135"/>
      <c r="U584" s="135"/>
      <c r="V584" s="135"/>
      <c r="W584" s="135"/>
      <c r="X584" s="135"/>
      <c r="Y584" s="135"/>
      <c r="Z584" s="135"/>
    </row>
    <row r="585" spans="1:26" ht="23.25" customHeight="1">
      <c r="A585" s="135"/>
      <c r="B585" s="135"/>
      <c r="C585" s="135"/>
      <c r="D585" s="135"/>
      <c r="E585" s="135"/>
      <c r="F585" s="135"/>
      <c r="G585" s="135"/>
      <c r="H585" s="135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5"/>
      <c r="T585" s="135"/>
      <c r="U585" s="135"/>
      <c r="V585" s="135"/>
      <c r="W585" s="135"/>
      <c r="X585" s="135"/>
      <c r="Y585" s="135"/>
      <c r="Z585" s="135"/>
    </row>
    <row r="586" spans="1:26" ht="23.25" customHeight="1">
      <c r="A586" s="135"/>
      <c r="B586" s="135"/>
      <c r="C586" s="135"/>
      <c r="D586" s="135"/>
      <c r="E586" s="135"/>
      <c r="F586" s="135"/>
      <c r="G586" s="135"/>
      <c r="H586" s="135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5"/>
      <c r="T586" s="135"/>
      <c r="U586" s="135"/>
      <c r="V586" s="135"/>
      <c r="W586" s="135"/>
      <c r="X586" s="135"/>
      <c r="Y586" s="135"/>
      <c r="Z586" s="135"/>
    </row>
    <row r="587" spans="1:26" ht="23.25" customHeight="1">
      <c r="A587" s="135"/>
      <c r="B587" s="135"/>
      <c r="C587" s="135"/>
      <c r="D587" s="135"/>
      <c r="E587" s="135"/>
      <c r="F587" s="135"/>
      <c r="G587" s="135"/>
      <c r="H587" s="135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5"/>
      <c r="T587" s="135"/>
      <c r="U587" s="135"/>
      <c r="V587" s="135"/>
      <c r="W587" s="135"/>
      <c r="X587" s="135"/>
      <c r="Y587" s="135"/>
      <c r="Z587" s="135"/>
    </row>
    <row r="588" spans="1:26" ht="23.25" customHeight="1">
      <c r="A588" s="135"/>
      <c r="B588" s="135"/>
      <c r="C588" s="135"/>
      <c r="D588" s="135"/>
      <c r="E588" s="135"/>
      <c r="F588" s="135"/>
      <c r="G588" s="135"/>
      <c r="H588" s="135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5"/>
      <c r="T588" s="135"/>
      <c r="U588" s="135"/>
      <c r="V588" s="135"/>
      <c r="W588" s="135"/>
      <c r="X588" s="135"/>
      <c r="Y588" s="135"/>
      <c r="Z588" s="135"/>
    </row>
    <row r="589" spans="1:26" ht="23.25" customHeight="1">
      <c r="A589" s="135"/>
      <c r="B589" s="135"/>
      <c r="C589" s="135"/>
      <c r="D589" s="135"/>
      <c r="E589" s="135"/>
      <c r="F589" s="135"/>
      <c r="G589" s="135"/>
      <c r="H589" s="135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5"/>
      <c r="T589" s="135"/>
      <c r="U589" s="135"/>
      <c r="V589" s="135"/>
      <c r="W589" s="135"/>
      <c r="X589" s="135"/>
      <c r="Y589" s="135"/>
      <c r="Z589" s="135"/>
    </row>
    <row r="590" spans="1:26" ht="23.25" customHeight="1">
      <c r="A590" s="135"/>
      <c r="B590" s="135"/>
      <c r="C590" s="135"/>
      <c r="D590" s="135"/>
      <c r="E590" s="135"/>
      <c r="F590" s="135"/>
      <c r="G590" s="135"/>
      <c r="H590" s="135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5"/>
      <c r="T590" s="135"/>
      <c r="U590" s="135"/>
      <c r="V590" s="135"/>
      <c r="W590" s="135"/>
      <c r="X590" s="135"/>
      <c r="Y590" s="135"/>
      <c r="Z590" s="135"/>
    </row>
    <row r="591" spans="1:26" ht="23.25" customHeight="1">
      <c r="A591" s="135"/>
      <c r="B591" s="135"/>
      <c r="C591" s="135"/>
      <c r="D591" s="135"/>
      <c r="E591" s="135"/>
      <c r="F591" s="135"/>
      <c r="G591" s="135"/>
      <c r="H591" s="135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5"/>
      <c r="T591" s="135"/>
      <c r="U591" s="135"/>
      <c r="V591" s="135"/>
      <c r="W591" s="135"/>
      <c r="X591" s="135"/>
      <c r="Y591" s="135"/>
      <c r="Z591" s="135"/>
    </row>
    <row r="592" spans="1:26" ht="23.25" customHeight="1">
      <c r="A592" s="135"/>
      <c r="B592" s="135"/>
      <c r="C592" s="135"/>
      <c r="D592" s="135"/>
      <c r="E592" s="135"/>
      <c r="F592" s="135"/>
      <c r="G592" s="135"/>
      <c r="H592" s="135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5"/>
      <c r="T592" s="135"/>
      <c r="U592" s="135"/>
      <c r="V592" s="135"/>
      <c r="W592" s="135"/>
      <c r="X592" s="135"/>
      <c r="Y592" s="135"/>
      <c r="Z592" s="135"/>
    </row>
    <row r="593" spans="1:26" ht="23.25" customHeight="1">
      <c r="A593" s="135"/>
      <c r="B593" s="135"/>
      <c r="C593" s="135"/>
      <c r="D593" s="135"/>
      <c r="E593" s="135"/>
      <c r="F593" s="135"/>
      <c r="G593" s="135"/>
      <c r="H593" s="135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5"/>
      <c r="T593" s="135"/>
      <c r="U593" s="135"/>
      <c r="V593" s="135"/>
      <c r="W593" s="135"/>
      <c r="X593" s="135"/>
      <c r="Y593" s="135"/>
      <c r="Z593" s="135"/>
    </row>
    <row r="594" spans="1:26" ht="23.25" customHeight="1">
      <c r="A594" s="135"/>
      <c r="B594" s="135"/>
      <c r="C594" s="135"/>
      <c r="D594" s="135"/>
      <c r="E594" s="135"/>
      <c r="F594" s="135"/>
      <c r="G594" s="135"/>
      <c r="H594" s="135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5"/>
      <c r="T594" s="135"/>
      <c r="U594" s="135"/>
      <c r="V594" s="135"/>
      <c r="W594" s="135"/>
      <c r="X594" s="135"/>
      <c r="Y594" s="135"/>
      <c r="Z594" s="135"/>
    </row>
    <row r="595" spans="1:26" ht="23.25" customHeight="1">
      <c r="A595" s="135"/>
      <c r="B595" s="135"/>
      <c r="C595" s="135"/>
      <c r="D595" s="135"/>
      <c r="E595" s="135"/>
      <c r="F595" s="135"/>
      <c r="G595" s="135"/>
      <c r="H595" s="135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5"/>
      <c r="T595" s="135"/>
      <c r="U595" s="135"/>
      <c r="V595" s="135"/>
      <c r="W595" s="135"/>
      <c r="X595" s="135"/>
      <c r="Y595" s="135"/>
      <c r="Z595" s="135"/>
    </row>
    <row r="596" spans="1:26" ht="23.25" customHeight="1">
      <c r="A596" s="135"/>
      <c r="B596" s="135"/>
      <c r="C596" s="135"/>
      <c r="D596" s="135"/>
      <c r="E596" s="135"/>
      <c r="F596" s="135"/>
      <c r="G596" s="135"/>
      <c r="H596" s="135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5"/>
      <c r="T596" s="135"/>
      <c r="U596" s="135"/>
      <c r="V596" s="135"/>
      <c r="W596" s="135"/>
      <c r="X596" s="135"/>
      <c r="Y596" s="135"/>
      <c r="Z596" s="135"/>
    </row>
    <row r="597" spans="1:26" ht="23.25" customHeight="1">
      <c r="A597" s="135"/>
      <c r="B597" s="135"/>
      <c r="C597" s="135"/>
      <c r="D597" s="135"/>
      <c r="E597" s="135"/>
      <c r="F597" s="135"/>
      <c r="G597" s="135"/>
      <c r="H597" s="135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5"/>
      <c r="T597" s="135"/>
      <c r="U597" s="135"/>
      <c r="V597" s="135"/>
      <c r="W597" s="135"/>
      <c r="X597" s="135"/>
      <c r="Y597" s="135"/>
      <c r="Z597" s="135"/>
    </row>
    <row r="598" spans="1:26" ht="23.25" customHeight="1">
      <c r="A598" s="135"/>
      <c r="B598" s="135"/>
      <c r="C598" s="135"/>
      <c r="D598" s="135"/>
      <c r="E598" s="135"/>
      <c r="F598" s="135"/>
      <c r="G598" s="135"/>
      <c r="H598" s="135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5"/>
      <c r="T598" s="135"/>
      <c r="U598" s="135"/>
      <c r="V598" s="135"/>
      <c r="W598" s="135"/>
      <c r="X598" s="135"/>
      <c r="Y598" s="135"/>
      <c r="Z598" s="135"/>
    </row>
    <row r="599" spans="1:26" ht="23.25" customHeight="1">
      <c r="A599" s="135"/>
      <c r="B599" s="135"/>
      <c r="C599" s="135"/>
      <c r="D599" s="135"/>
      <c r="E599" s="135"/>
      <c r="F599" s="135"/>
      <c r="G599" s="135"/>
      <c r="H599" s="135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5"/>
      <c r="T599" s="135"/>
      <c r="U599" s="135"/>
      <c r="V599" s="135"/>
      <c r="W599" s="135"/>
      <c r="X599" s="135"/>
      <c r="Y599" s="135"/>
      <c r="Z599" s="135"/>
    </row>
    <row r="600" spans="1:26" ht="23.25" customHeight="1">
      <c r="A600" s="135"/>
      <c r="B600" s="135"/>
      <c r="C600" s="135"/>
      <c r="D600" s="135"/>
      <c r="E600" s="135"/>
      <c r="F600" s="135"/>
      <c r="G600" s="135"/>
      <c r="H600" s="135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5"/>
      <c r="T600" s="135"/>
      <c r="U600" s="135"/>
      <c r="V600" s="135"/>
      <c r="W600" s="135"/>
      <c r="X600" s="135"/>
      <c r="Y600" s="135"/>
      <c r="Z600" s="135"/>
    </row>
    <row r="601" spans="1:26" ht="23.25" customHeight="1">
      <c r="A601" s="135"/>
      <c r="B601" s="135"/>
      <c r="C601" s="135"/>
      <c r="D601" s="135"/>
      <c r="E601" s="135"/>
      <c r="F601" s="135"/>
      <c r="G601" s="135"/>
      <c r="H601" s="135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5"/>
      <c r="T601" s="135"/>
      <c r="U601" s="135"/>
      <c r="V601" s="135"/>
      <c r="W601" s="135"/>
      <c r="X601" s="135"/>
      <c r="Y601" s="135"/>
      <c r="Z601" s="135"/>
    </row>
    <row r="602" spans="1:26" ht="23.25" customHeight="1">
      <c r="A602" s="135"/>
      <c r="B602" s="135"/>
      <c r="C602" s="135"/>
      <c r="D602" s="135"/>
      <c r="E602" s="135"/>
      <c r="F602" s="135"/>
      <c r="G602" s="135"/>
      <c r="H602" s="135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5"/>
      <c r="T602" s="135"/>
      <c r="U602" s="135"/>
      <c r="V602" s="135"/>
      <c r="W602" s="135"/>
      <c r="X602" s="135"/>
      <c r="Y602" s="135"/>
      <c r="Z602" s="135"/>
    </row>
    <row r="603" spans="1:26" ht="23.25" customHeight="1">
      <c r="A603" s="135"/>
      <c r="B603" s="135"/>
      <c r="C603" s="135"/>
      <c r="D603" s="135"/>
      <c r="E603" s="135"/>
      <c r="F603" s="135"/>
      <c r="G603" s="135"/>
      <c r="H603" s="135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5"/>
      <c r="T603" s="135"/>
      <c r="U603" s="135"/>
      <c r="V603" s="135"/>
      <c r="W603" s="135"/>
      <c r="X603" s="135"/>
      <c r="Y603" s="135"/>
      <c r="Z603" s="135"/>
    </row>
    <row r="604" spans="1:26" ht="23.25" customHeight="1">
      <c r="A604" s="135"/>
      <c r="B604" s="135"/>
      <c r="C604" s="135"/>
      <c r="D604" s="135"/>
      <c r="E604" s="135"/>
      <c r="F604" s="135"/>
      <c r="G604" s="135"/>
      <c r="H604" s="135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5"/>
      <c r="T604" s="135"/>
      <c r="U604" s="135"/>
      <c r="V604" s="135"/>
      <c r="W604" s="135"/>
      <c r="X604" s="135"/>
      <c r="Y604" s="135"/>
      <c r="Z604" s="135"/>
    </row>
    <row r="605" spans="1:26" ht="23.25" customHeight="1">
      <c r="A605" s="135"/>
      <c r="B605" s="135"/>
      <c r="C605" s="135"/>
      <c r="D605" s="135"/>
      <c r="E605" s="135"/>
      <c r="F605" s="135"/>
      <c r="G605" s="135"/>
      <c r="H605" s="135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5"/>
      <c r="T605" s="135"/>
      <c r="U605" s="135"/>
      <c r="V605" s="135"/>
      <c r="W605" s="135"/>
      <c r="X605" s="135"/>
      <c r="Y605" s="135"/>
      <c r="Z605" s="135"/>
    </row>
    <row r="606" spans="1:26" ht="23.25" customHeight="1">
      <c r="A606" s="135"/>
      <c r="B606" s="135"/>
      <c r="C606" s="135"/>
      <c r="D606" s="135"/>
      <c r="E606" s="135"/>
      <c r="F606" s="135"/>
      <c r="G606" s="135"/>
      <c r="H606" s="135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5"/>
      <c r="T606" s="135"/>
      <c r="U606" s="135"/>
      <c r="V606" s="135"/>
      <c r="W606" s="135"/>
      <c r="X606" s="135"/>
      <c r="Y606" s="135"/>
      <c r="Z606" s="135"/>
    </row>
    <row r="607" spans="1:26" ht="23.25" customHeight="1">
      <c r="A607" s="135"/>
      <c r="B607" s="135"/>
      <c r="C607" s="135"/>
      <c r="D607" s="135"/>
      <c r="E607" s="135"/>
      <c r="F607" s="135"/>
      <c r="G607" s="135"/>
      <c r="H607" s="135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5"/>
      <c r="T607" s="135"/>
      <c r="U607" s="135"/>
      <c r="V607" s="135"/>
      <c r="W607" s="135"/>
      <c r="X607" s="135"/>
      <c r="Y607" s="135"/>
      <c r="Z607" s="135"/>
    </row>
    <row r="608" spans="1:26" ht="23.25" customHeight="1">
      <c r="A608" s="135"/>
      <c r="B608" s="135"/>
      <c r="C608" s="135"/>
      <c r="D608" s="135"/>
      <c r="E608" s="135"/>
      <c r="F608" s="135"/>
      <c r="G608" s="135"/>
      <c r="H608" s="135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5"/>
      <c r="T608" s="135"/>
      <c r="U608" s="135"/>
      <c r="V608" s="135"/>
      <c r="W608" s="135"/>
      <c r="X608" s="135"/>
      <c r="Y608" s="135"/>
      <c r="Z608" s="135"/>
    </row>
    <row r="609" spans="1:26" ht="23.25" customHeight="1">
      <c r="A609" s="135"/>
      <c r="B609" s="135"/>
      <c r="C609" s="135"/>
      <c r="D609" s="135"/>
      <c r="E609" s="135"/>
      <c r="F609" s="135"/>
      <c r="G609" s="135"/>
      <c r="H609" s="135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5"/>
      <c r="T609" s="135"/>
      <c r="U609" s="135"/>
      <c r="V609" s="135"/>
      <c r="W609" s="135"/>
      <c r="X609" s="135"/>
      <c r="Y609" s="135"/>
      <c r="Z609" s="135"/>
    </row>
    <row r="610" spans="1:26" ht="23.25" customHeight="1">
      <c r="A610" s="135"/>
      <c r="B610" s="135"/>
      <c r="C610" s="135"/>
      <c r="D610" s="135"/>
      <c r="E610" s="135"/>
      <c r="F610" s="135"/>
      <c r="G610" s="135"/>
      <c r="H610" s="135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5"/>
      <c r="T610" s="135"/>
      <c r="U610" s="135"/>
      <c r="V610" s="135"/>
      <c r="W610" s="135"/>
      <c r="X610" s="135"/>
      <c r="Y610" s="135"/>
      <c r="Z610" s="135"/>
    </row>
    <row r="611" spans="1:26" ht="23.25" customHeight="1">
      <c r="A611" s="135"/>
      <c r="B611" s="135"/>
      <c r="C611" s="135"/>
      <c r="D611" s="135"/>
      <c r="E611" s="135"/>
      <c r="F611" s="135"/>
      <c r="G611" s="135"/>
      <c r="H611" s="135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5"/>
      <c r="T611" s="135"/>
      <c r="U611" s="135"/>
      <c r="V611" s="135"/>
      <c r="W611" s="135"/>
      <c r="X611" s="135"/>
      <c r="Y611" s="135"/>
      <c r="Z611" s="135"/>
    </row>
    <row r="612" spans="1:26" ht="23.25" customHeight="1">
      <c r="A612" s="135"/>
      <c r="B612" s="135"/>
      <c r="C612" s="135"/>
      <c r="D612" s="135"/>
      <c r="E612" s="135"/>
      <c r="F612" s="135"/>
      <c r="G612" s="135"/>
      <c r="H612" s="135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5"/>
      <c r="T612" s="135"/>
      <c r="U612" s="135"/>
      <c r="V612" s="135"/>
      <c r="W612" s="135"/>
      <c r="X612" s="135"/>
      <c r="Y612" s="135"/>
      <c r="Z612" s="135"/>
    </row>
    <row r="613" spans="1:26" ht="23.25" customHeight="1">
      <c r="A613" s="135"/>
      <c r="B613" s="135"/>
      <c r="C613" s="135"/>
      <c r="D613" s="135"/>
      <c r="E613" s="135"/>
      <c r="F613" s="135"/>
      <c r="G613" s="135"/>
      <c r="H613" s="135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5"/>
      <c r="T613" s="135"/>
      <c r="U613" s="135"/>
      <c r="V613" s="135"/>
      <c r="W613" s="135"/>
      <c r="X613" s="135"/>
      <c r="Y613" s="135"/>
      <c r="Z613" s="135"/>
    </row>
    <row r="614" spans="1:26" ht="23.25" customHeight="1">
      <c r="A614" s="135"/>
      <c r="B614" s="135"/>
      <c r="C614" s="135"/>
      <c r="D614" s="135"/>
      <c r="E614" s="135"/>
      <c r="F614" s="135"/>
      <c r="G614" s="135"/>
      <c r="H614" s="135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5"/>
      <c r="T614" s="135"/>
      <c r="U614" s="135"/>
      <c r="V614" s="135"/>
      <c r="W614" s="135"/>
      <c r="X614" s="135"/>
      <c r="Y614" s="135"/>
      <c r="Z614" s="135"/>
    </row>
    <row r="615" spans="1:26" ht="23.25" customHeight="1">
      <c r="A615" s="135"/>
      <c r="B615" s="135"/>
      <c r="C615" s="135"/>
      <c r="D615" s="135"/>
      <c r="E615" s="135"/>
      <c r="F615" s="135"/>
      <c r="G615" s="135"/>
      <c r="H615" s="135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5"/>
      <c r="T615" s="135"/>
      <c r="U615" s="135"/>
      <c r="V615" s="135"/>
      <c r="W615" s="135"/>
      <c r="X615" s="135"/>
      <c r="Y615" s="135"/>
      <c r="Z615" s="135"/>
    </row>
    <row r="616" spans="1:26" ht="23.25" customHeight="1">
      <c r="A616" s="135"/>
      <c r="B616" s="135"/>
      <c r="C616" s="135"/>
      <c r="D616" s="135"/>
      <c r="E616" s="135"/>
      <c r="F616" s="135"/>
      <c r="G616" s="135"/>
      <c r="H616" s="135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5"/>
      <c r="T616" s="135"/>
      <c r="U616" s="135"/>
      <c r="V616" s="135"/>
      <c r="W616" s="135"/>
      <c r="X616" s="135"/>
      <c r="Y616" s="135"/>
      <c r="Z616" s="135"/>
    </row>
    <row r="617" spans="1:26" ht="23.25" customHeight="1">
      <c r="A617" s="135"/>
      <c r="B617" s="135"/>
      <c r="C617" s="135"/>
      <c r="D617" s="135"/>
      <c r="E617" s="135"/>
      <c r="F617" s="135"/>
      <c r="G617" s="135"/>
      <c r="H617" s="135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5"/>
      <c r="T617" s="135"/>
      <c r="U617" s="135"/>
      <c r="V617" s="135"/>
      <c r="W617" s="135"/>
      <c r="X617" s="135"/>
      <c r="Y617" s="135"/>
      <c r="Z617" s="135"/>
    </row>
    <row r="618" spans="1:26" ht="23.25" customHeight="1">
      <c r="A618" s="135"/>
      <c r="B618" s="135"/>
      <c r="C618" s="135"/>
      <c r="D618" s="135"/>
      <c r="E618" s="135"/>
      <c r="F618" s="135"/>
      <c r="G618" s="135"/>
      <c r="H618" s="135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5"/>
      <c r="T618" s="135"/>
      <c r="U618" s="135"/>
      <c r="V618" s="135"/>
      <c r="W618" s="135"/>
      <c r="X618" s="135"/>
      <c r="Y618" s="135"/>
      <c r="Z618" s="135"/>
    </row>
    <row r="619" spans="1:26" ht="23.25" customHeight="1">
      <c r="A619" s="135"/>
      <c r="B619" s="135"/>
      <c r="C619" s="135"/>
      <c r="D619" s="135"/>
      <c r="E619" s="135"/>
      <c r="F619" s="135"/>
      <c r="G619" s="135"/>
      <c r="H619" s="135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5"/>
      <c r="T619" s="135"/>
      <c r="U619" s="135"/>
      <c r="V619" s="135"/>
      <c r="W619" s="135"/>
      <c r="X619" s="135"/>
      <c r="Y619" s="135"/>
      <c r="Z619" s="135"/>
    </row>
    <row r="620" spans="1:26" ht="23.25" customHeight="1">
      <c r="A620" s="135"/>
      <c r="B620" s="135"/>
      <c r="C620" s="135"/>
      <c r="D620" s="135"/>
      <c r="E620" s="135"/>
      <c r="F620" s="135"/>
      <c r="G620" s="135"/>
      <c r="H620" s="135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5"/>
      <c r="T620" s="135"/>
      <c r="U620" s="135"/>
      <c r="V620" s="135"/>
      <c r="W620" s="135"/>
      <c r="X620" s="135"/>
      <c r="Y620" s="135"/>
      <c r="Z620" s="135"/>
    </row>
    <row r="621" spans="1:26" ht="23.25" customHeight="1">
      <c r="A621" s="135"/>
      <c r="B621" s="135"/>
      <c r="C621" s="135"/>
      <c r="D621" s="135"/>
      <c r="E621" s="135"/>
      <c r="F621" s="135"/>
      <c r="G621" s="135"/>
      <c r="H621" s="135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5"/>
      <c r="T621" s="135"/>
      <c r="U621" s="135"/>
      <c r="V621" s="135"/>
      <c r="W621" s="135"/>
      <c r="X621" s="135"/>
      <c r="Y621" s="135"/>
      <c r="Z621" s="135"/>
    </row>
    <row r="622" spans="1:26" ht="23.25" customHeight="1">
      <c r="A622" s="135"/>
      <c r="B622" s="135"/>
      <c r="C622" s="135"/>
      <c r="D622" s="135"/>
      <c r="E622" s="135"/>
      <c r="F622" s="135"/>
      <c r="G622" s="135"/>
      <c r="H622" s="135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5"/>
      <c r="T622" s="135"/>
      <c r="U622" s="135"/>
      <c r="V622" s="135"/>
      <c r="W622" s="135"/>
      <c r="X622" s="135"/>
      <c r="Y622" s="135"/>
      <c r="Z622" s="135"/>
    </row>
    <row r="623" spans="1:26" ht="23.25" customHeight="1">
      <c r="A623" s="135"/>
      <c r="B623" s="135"/>
      <c r="C623" s="135"/>
      <c r="D623" s="135"/>
      <c r="E623" s="135"/>
      <c r="F623" s="135"/>
      <c r="G623" s="135"/>
      <c r="H623" s="135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5"/>
      <c r="T623" s="135"/>
      <c r="U623" s="135"/>
      <c r="V623" s="135"/>
      <c r="W623" s="135"/>
      <c r="X623" s="135"/>
      <c r="Y623" s="135"/>
      <c r="Z623" s="135"/>
    </row>
    <row r="624" spans="1:26" ht="23.25" customHeight="1">
      <c r="A624" s="135"/>
      <c r="B624" s="135"/>
      <c r="C624" s="135"/>
      <c r="D624" s="135"/>
      <c r="E624" s="135"/>
      <c r="F624" s="135"/>
      <c r="G624" s="135"/>
      <c r="H624" s="135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5"/>
      <c r="T624" s="135"/>
      <c r="U624" s="135"/>
      <c r="V624" s="135"/>
      <c r="W624" s="135"/>
      <c r="X624" s="135"/>
      <c r="Y624" s="135"/>
      <c r="Z624" s="135"/>
    </row>
    <row r="625" spans="1:26" ht="23.25" customHeight="1">
      <c r="A625" s="135"/>
      <c r="B625" s="135"/>
      <c r="C625" s="135"/>
      <c r="D625" s="135"/>
      <c r="E625" s="135"/>
      <c r="F625" s="135"/>
      <c r="G625" s="135"/>
      <c r="H625" s="135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5"/>
      <c r="T625" s="135"/>
      <c r="U625" s="135"/>
      <c r="V625" s="135"/>
      <c r="W625" s="135"/>
      <c r="X625" s="135"/>
      <c r="Y625" s="135"/>
      <c r="Z625" s="135"/>
    </row>
    <row r="626" spans="1:26" ht="23.25" customHeight="1">
      <c r="A626" s="135"/>
      <c r="B626" s="135"/>
      <c r="C626" s="135"/>
      <c r="D626" s="135"/>
      <c r="E626" s="135"/>
      <c r="F626" s="135"/>
      <c r="G626" s="135"/>
      <c r="H626" s="135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5"/>
      <c r="T626" s="135"/>
      <c r="U626" s="135"/>
      <c r="V626" s="135"/>
      <c r="W626" s="135"/>
      <c r="X626" s="135"/>
      <c r="Y626" s="135"/>
      <c r="Z626" s="135"/>
    </row>
    <row r="627" spans="1:26" ht="23.25" customHeight="1">
      <c r="A627" s="135"/>
      <c r="B627" s="135"/>
      <c r="C627" s="135"/>
      <c r="D627" s="135"/>
      <c r="E627" s="135"/>
      <c r="F627" s="135"/>
      <c r="G627" s="135"/>
      <c r="H627" s="135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5"/>
      <c r="T627" s="135"/>
      <c r="U627" s="135"/>
      <c r="V627" s="135"/>
      <c r="W627" s="135"/>
      <c r="X627" s="135"/>
      <c r="Y627" s="135"/>
      <c r="Z627" s="135"/>
    </row>
    <row r="628" spans="1:26" ht="23.25" customHeight="1">
      <c r="A628" s="135"/>
      <c r="B628" s="135"/>
      <c r="C628" s="135"/>
      <c r="D628" s="135"/>
      <c r="E628" s="135"/>
      <c r="F628" s="135"/>
      <c r="G628" s="135"/>
      <c r="H628" s="135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5"/>
      <c r="T628" s="135"/>
      <c r="U628" s="135"/>
      <c r="V628" s="135"/>
      <c r="W628" s="135"/>
      <c r="X628" s="135"/>
      <c r="Y628" s="135"/>
      <c r="Z628" s="135"/>
    </row>
    <row r="629" spans="1:26" ht="23.25" customHeight="1">
      <c r="A629" s="135"/>
      <c r="B629" s="135"/>
      <c r="C629" s="135"/>
      <c r="D629" s="135"/>
      <c r="E629" s="135"/>
      <c r="F629" s="135"/>
      <c r="G629" s="135"/>
      <c r="H629" s="135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5"/>
      <c r="T629" s="135"/>
      <c r="U629" s="135"/>
      <c r="V629" s="135"/>
      <c r="W629" s="135"/>
      <c r="X629" s="135"/>
      <c r="Y629" s="135"/>
      <c r="Z629" s="135"/>
    </row>
    <row r="630" spans="1:26" ht="23.25" customHeight="1">
      <c r="A630" s="135"/>
      <c r="B630" s="135"/>
      <c r="C630" s="135"/>
      <c r="D630" s="135"/>
      <c r="E630" s="135"/>
      <c r="F630" s="135"/>
      <c r="G630" s="135"/>
      <c r="H630" s="135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5"/>
      <c r="T630" s="135"/>
      <c r="U630" s="135"/>
      <c r="V630" s="135"/>
      <c r="W630" s="135"/>
      <c r="X630" s="135"/>
      <c r="Y630" s="135"/>
      <c r="Z630" s="135"/>
    </row>
    <row r="631" spans="1:26" ht="23.25" customHeight="1">
      <c r="A631" s="135"/>
      <c r="B631" s="135"/>
      <c r="C631" s="135"/>
      <c r="D631" s="135"/>
      <c r="E631" s="135"/>
      <c r="F631" s="135"/>
      <c r="G631" s="135"/>
      <c r="H631" s="135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5"/>
      <c r="T631" s="135"/>
      <c r="U631" s="135"/>
      <c r="V631" s="135"/>
      <c r="W631" s="135"/>
      <c r="X631" s="135"/>
      <c r="Y631" s="135"/>
      <c r="Z631" s="135"/>
    </row>
    <row r="632" spans="1:26" ht="23.25" customHeight="1">
      <c r="A632" s="135"/>
      <c r="B632" s="135"/>
      <c r="C632" s="135"/>
      <c r="D632" s="135"/>
      <c r="E632" s="135"/>
      <c r="F632" s="135"/>
      <c r="G632" s="135"/>
      <c r="H632" s="135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5"/>
      <c r="T632" s="135"/>
      <c r="U632" s="135"/>
      <c r="V632" s="135"/>
      <c r="W632" s="135"/>
      <c r="X632" s="135"/>
      <c r="Y632" s="135"/>
      <c r="Z632" s="135"/>
    </row>
    <row r="633" spans="1:26" ht="23.25" customHeight="1">
      <c r="A633" s="135"/>
      <c r="B633" s="135"/>
      <c r="C633" s="135"/>
      <c r="D633" s="135"/>
      <c r="E633" s="135"/>
      <c r="F633" s="135"/>
      <c r="G633" s="135"/>
      <c r="H633" s="135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5"/>
      <c r="T633" s="135"/>
      <c r="U633" s="135"/>
      <c r="V633" s="135"/>
      <c r="W633" s="135"/>
      <c r="X633" s="135"/>
      <c r="Y633" s="135"/>
      <c r="Z633" s="135"/>
    </row>
    <row r="634" spans="1:26" ht="23.25" customHeight="1">
      <c r="A634" s="135"/>
      <c r="B634" s="135"/>
      <c r="C634" s="135"/>
      <c r="D634" s="135"/>
      <c r="E634" s="135"/>
      <c r="F634" s="135"/>
      <c r="G634" s="135"/>
      <c r="H634" s="135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5"/>
      <c r="T634" s="135"/>
      <c r="U634" s="135"/>
      <c r="V634" s="135"/>
      <c r="W634" s="135"/>
      <c r="X634" s="135"/>
      <c r="Y634" s="135"/>
      <c r="Z634" s="135"/>
    </row>
    <row r="635" spans="1:26" ht="23.25" customHeight="1">
      <c r="A635" s="135"/>
      <c r="B635" s="135"/>
      <c r="C635" s="135"/>
      <c r="D635" s="135"/>
      <c r="E635" s="135"/>
      <c r="F635" s="135"/>
      <c r="G635" s="135"/>
      <c r="H635" s="135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5"/>
      <c r="T635" s="135"/>
      <c r="U635" s="135"/>
      <c r="V635" s="135"/>
      <c r="W635" s="135"/>
      <c r="X635" s="135"/>
      <c r="Y635" s="135"/>
      <c r="Z635" s="135"/>
    </row>
    <row r="636" spans="1:26" ht="23.25" customHeight="1">
      <c r="A636" s="135"/>
      <c r="B636" s="135"/>
      <c r="C636" s="135"/>
      <c r="D636" s="135"/>
      <c r="E636" s="135"/>
      <c r="F636" s="135"/>
      <c r="G636" s="135"/>
      <c r="H636" s="135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5"/>
      <c r="T636" s="135"/>
      <c r="U636" s="135"/>
      <c r="V636" s="135"/>
      <c r="W636" s="135"/>
      <c r="X636" s="135"/>
      <c r="Y636" s="135"/>
      <c r="Z636" s="135"/>
    </row>
    <row r="637" spans="1:26" ht="23.25" customHeight="1">
      <c r="A637" s="135"/>
      <c r="B637" s="135"/>
      <c r="C637" s="135"/>
      <c r="D637" s="135"/>
      <c r="E637" s="135"/>
      <c r="F637" s="135"/>
      <c r="G637" s="135"/>
      <c r="H637" s="135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5"/>
      <c r="T637" s="135"/>
      <c r="U637" s="135"/>
      <c r="V637" s="135"/>
      <c r="W637" s="135"/>
      <c r="X637" s="135"/>
      <c r="Y637" s="135"/>
      <c r="Z637" s="135"/>
    </row>
    <row r="638" spans="1:26" ht="23.25" customHeight="1">
      <c r="A638" s="135"/>
      <c r="B638" s="135"/>
      <c r="C638" s="135"/>
      <c r="D638" s="135"/>
      <c r="E638" s="135"/>
      <c r="F638" s="135"/>
      <c r="G638" s="135"/>
      <c r="H638" s="135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5"/>
      <c r="T638" s="135"/>
      <c r="U638" s="135"/>
      <c r="V638" s="135"/>
      <c r="W638" s="135"/>
      <c r="X638" s="135"/>
      <c r="Y638" s="135"/>
      <c r="Z638" s="135"/>
    </row>
    <row r="639" spans="1:26" ht="23.25" customHeight="1">
      <c r="A639" s="135"/>
      <c r="B639" s="135"/>
      <c r="C639" s="135"/>
      <c r="D639" s="135"/>
      <c r="E639" s="135"/>
      <c r="F639" s="135"/>
      <c r="G639" s="135"/>
      <c r="H639" s="135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5"/>
      <c r="T639" s="135"/>
      <c r="U639" s="135"/>
      <c r="V639" s="135"/>
      <c r="W639" s="135"/>
      <c r="X639" s="135"/>
      <c r="Y639" s="135"/>
      <c r="Z639" s="135"/>
    </row>
    <row r="640" spans="1:26" ht="23.25" customHeight="1">
      <c r="A640" s="135"/>
      <c r="B640" s="135"/>
      <c r="C640" s="135"/>
      <c r="D640" s="135"/>
      <c r="E640" s="135"/>
      <c r="F640" s="135"/>
      <c r="G640" s="135"/>
      <c r="H640" s="135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5"/>
      <c r="T640" s="135"/>
      <c r="U640" s="135"/>
      <c r="V640" s="135"/>
      <c r="W640" s="135"/>
      <c r="X640" s="135"/>
      <c r="Y640" s="135"/>
      <c r="Z640" s="135"/>
    </row>
    <row r="641" spans="1:26" ht="23.25" customHeight="1">
      <c r="A641" s="135"/>
      <c r="B641" s="135"/>
      <c r="C641" s="135"/>
      <c r="D641" s="135"/>
      <c r="E641" s="135"/>
      <c r="F641" s="135"/>
      <c r="G641" s="135"/>
      <c r="H641" s="135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5"/>
      <c r="T641" s="135"/>
      <c r="U641" s="135"/>
      <c r="V641" s="135"/>
      <c r="W641" s="135"/>
      <c r="X641" s="135"/>
      <c r="Y641" s="135"/>
      <c r="Z641" s="135"/>
    </row>
    <row r="642" spans="1:26" ht="23.25" customHeight="1">
      <c r="A642" s="135"/>
      <c r="B642" s="135"/>
      <c r="C642" s="135"/>
      <c r="D642" s="135"/>
      <c r="E642" s="135"/>
      <c r="F642" s="135"/>
      <c r="G642" s="135"/>
      <c r="H642" s="135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5"/>
      <c r="T642" s="135"/>
      <c r="U642" s="135"/>
      <c r="V642" s="135"/>
      <c r="W642" s="135"/>
      <c r="X642" s="135"/>
      <c r="Y642" s="135"/>
      <c r="Z642" s="135"/>
    </row>
    <row r="643" spans="1:26" ht="23.25" customHeight="1">
      <c r="A643" s="135"/>
      <c r="B643" s="135"/>
      <c r="C643" s="135"/>
      <c r="D643" s="135"/>
      <c r="E643" s="135"/>
      <c r="F643" s="135"/>
      <c r="G643" s="135"/>
      <c r="H643" s="135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5"/>
      <c r="T643" s="135"/>
      <c r="U643" s="135"/>
      <c r="V643" s="135"/>
      <c r="W643" s="135"/>
      <c r="X643" s="135"/>
      <c r="Y643" s="135"/>
      <c r="Z643" s="135"/>
    </row>
    <row r="644" spans="1:26" ht="23.25" customHeight="1">
      <c r="A644" s="135"/>
      <c r="B644" s="135"/>
      <c r="C644" s="135"/>
      <c r="D644" s="135"/>
      <c r="E644" s="135"/>
      <c r="F644" s="135"/>
      <c r="G644" s="135"/>
      <c r="H644" s="135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5"/>
      <c r="T644" s="135"/>
      <c r="U644" s="135"/>
      <c r="V644" s="135"/>
      <c r="W644" s="135"/>
      <c r="X644" s="135"/>
      <c r="Y644" s="135"/>
      <c r="Z644" s="135"/>
    </row>
    <row r="645" spans="1:26" ht="23.25" customHeight="1">
      <c r="A645" s="135"/>
      <c r="B645" s="135"/>
      <c r="C645" s="135"/>
      <c r="D645" s="135"/>
      <c r="E645" s="135"/>
      <c r="F645" s="135"/>
      <c r="G645" s="135"/>
      <c r="H645" s="135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5"/>
      <c r="T645" s="135"/>
      <c r="U645" s="135"/>
      <c r="V645" s="135"/>
      <c r="W645" s="135"/>
      <c r="X645" s="135"/>
      <c r="Y645" s="135"/>
      <c r="Z645" s="135"/>
    </row>
    <row r="646" spans="1:26" ht="23.25" customHeight="1">
      <c r="A646" s="135"/>
      <c r="B646" s="135"/>
      <c r="C646" s="135"/>
      <c r="D646" s="135"/>
      <c r="E646" s="135"/>
      <c r="F646" s="135"/>
      <c r="G646" s="135"/>
      <c r="H646" s="135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5"/>
      <c r="T646" s="135"/>
      <c r="U646" s="135"/>
      <c r="V646" s="135"/>
      <c r="W646" s="135"/>
      <c r="X646" s="135"/>
      <c r="Y646" s="135"/>
      <c r="Z646" s="135"/>
    </row>
    <row r="647" spans="1:26" ht="23.25" customHeight="1">
      <c r="A647" s="135"/>
      <c r="B647" s="135"/>
      <c r="C647" s="135"/>
      <c r="D647" s="135"/>
      <c r="E647" s="135"/>
      <c r="F647" s="135"/>
      <c r="G647" s="135"/>
      <c r="H647" s="135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5"/>
      <c r="T647" s="135"/>
      <c r="U647" s="135"/>
      <c r="V647" s="135"/>
      <c r="W647" s="135"/>
      <c r="X647" s="135"/>
      <c r="Y647" s="135"/>
      <c r="Z647" s="135"/>
    </row>
    <row r="648" spans="1:26" ht="23.25" customHeight="1">
      <c r="A648" s="135"/>
      <c r="B648" s="135"/>
      <c r="C648" s="135"/>
      <c r="D648" s="135"/>
      <c r="E648" s="135"/>
      <c r="F648" s="135"/>
      <c r="G648" s="135"/>
      <c r="H648" s="135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5"/>
      <c r="T648" s="135"/>
      <c r="U648" s="135"/>
      <c r="V648" s="135"/>
      <c r="W648" s="135"/>
      <c r="X648" s="135"/>
      <c r="Y648" s="135"/>
      <c r="Z648" s="135"/>
    </row>
    <row r="649" spans="1:26" ht="23.25" customHeight="1">
      <c r="A649" s="135"/>
      <c r="B649" s="135"/>
      <c r="C649" s="135"/>
      <c r="D649" s="135"/>
      <c r="E649" s="135"/>
      <c r="F649" s="135"/>
      <c r="G649" s="135"/>
      <c r="H649" s="135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5"/>
      <c r="T649" s="135"/>
      <c r="U649" s="135"/>
      <c r="V649" s="135"/>
      <c r="W649" s="135"/>
      <c r="X649" s="135"/>
      <c r="Y649" s="135"/>
      <c r="Z649" s="135"/>
    </row>
    <row r="650" spans="1:26" ht="23.25" customHeight="1">
      <c r="A650" s="135"/>
      <c r="B650" s="135"/>
      <c r="C650" s="135"/>
      <c r="D650" s="135"/>
      <c r="E650" s="135"/>
      <c r="F650" s="135"/>
      <c r="G650" s="135"/>
      <c r="H650" s="135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5"/>
      <c r="T650" s="135"/>
      <c r="U650" s="135"/>
      <c r="V650" s="135"/>
      <c r="W650" s="135"/>
      <c r="X650" s="135"/>
      <c r="Y650" s="135"/>
      <c r="Z650" s="135"/>
    </row>
    <row r="651" spans="1:26" ht="23.25" customHeight="1">
      <c r="A651" s="135"/>
      <c r="B651" s="135"/>
      <c r="C651" s="135"/>
      <c r="D651" s="135"/>
      <c r="E651" s="135"/>
      <c r="F651" s="135"/>
      <c r="G651" s="135"/>
      <c r="H651" s="135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5"/>
      <c r="T651" s="135"/>
      <c r="U651" s="135"/>
      <c r="V651" s="135"/>
      <c r="W651" s="135"/>
      <c r="X651" s="135"/>
      <c r="Y651" s="135"/>
      <c r="Z651" s="135"/>
    </row>
    <row r="652" spans="1:26" ht="23.25" customHeight="1">
      <c r="A652" s="135"/>
      <c r="B652" s="135"/>
      <c r="C652" s="135"/>
      <c r="D652" s="135"/>
      <c r="E652" s="135"/>
      <c r="F652" s="135"/>
      <c r="G652" s="135"/>
      <c r="H652" s="135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5"/>
      <c r="T652" s="135"/>
      <c r="U652" s="135"/>
      <c r="V652" s="135"/>
      <c r="W652" s="135"/>
      <c r="X652" s="135"/>
      <c r="Y652" s="135"/>
      <c r="Z652" s="135"/>
    </row>
    <row r="653" spans="1:26" ht="23.25" customHeight="1">
      <c r="A653" s="135"/>
      <c r="B653" s="135"/>
      <c r="C653" s="135"/>
      <c r="D653" s="135"/>
      <c r="E653" s="135"/>
      <c r="F653" s="135"/>
      <c r="G653" s="135"/>
      <c r="H653" s="135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5"/>
      <c r="T653" s="135"/>
      <c r="U653" s="135"/>
      <c r="V653" s="135"/>
      <c r="W653" s="135"/>
      <c r="X653" s="135"/>
      <c r="Y653" s="135"/>
      <c r="Z653" s="135"/>
    </row>
    <row r="654" spans="1:26" ht="23.25" customHeight="1">
      <c r="A654" s="135"/>
      <c r="B654" s="135"/>
      <c r="C654" s="135"/>
      <c r="D654" s="135"/>
      <c r="E654" s="135"/>
      <c r="F654" s="135"/>
      <c r="G654" s="135"/>
      <c r="H654" s="135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5"/>
      <c r="T654" s="135"/>
      <c r="U654" s="135"/>
      <c r="V654" s="135"/>
      <c r="W654" s="135"/>
      <c r="X654" s="135"/>
      <c r="Y654" s="135"/>
      <c r="Z654" s="135"/>
    </row>
    <row r="655" spans="1:26" ht="23.25" customHeight="1">
      <c r="A655" s="135"/>
      <c r="B655" s="135"/>
      <c r="C655" s="135"/>
      <c r="D655" s="135"/>
      <c r="E655" s="135"/>
      <c r="F655" s="135"/>
      <c r="G655" s="135"/>
      <c r="H655" s="135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5"/>
      <c r="T655" s="135"/>
      <c r="U655" s="135"/>
      <c r="V655" s="135"/>
      <c r="W655" s="135"/>
      <c r="X655" s="135"/>
      <c r="Y655" s="135"/>
      <c r="Z655" s="135"/>
    </row>
    <row r="656" spans="1:26" ht="23.25" customHeight="1">
      <c r="A656" s="135"/>
      <c r="B656" s="135"/>
      <c r="C656" s="135"/>
      <c r="D656" s="135"/>
      <c r="E656" s="135"/>
      <c r="F656" s="135"/>
      <c r="G656" s="135"/>
      <c r="H656" s="135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5"/>
      <c r="T656" s="135"/>
      <c r="U656" s="135"/>
      <c r="V656" s="135"/>
      <c r="W656" s="135"/>
      <c r="X656" s="135"/>
      <c r="Y656" s="135"/>
      <c r="Z656" s="135"/>
    </row>
    <row r="657" spans="1:26" ht="23.25" customHeight="1">
      <c r="A657" s="135"/>
      <c r="B657" s="135"/>
      <c r="C657" s="135"/>
      <c r="D657" s="135"/>
      <c r="E657" s="135"/>
      <c r="F657" s="135"/>
      <c r="G657" s="135"/>
      <c r="H657" s="135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5"/>
      <c r="T657" s="135"/>
      <c r="U657" s="135"/>
      <c r="V657" s="135"/>
      <c r="W657" s="135"/>
      <c r="X657" s="135"/>
      <c r="Y657" s="135"/>
      <c r="Z657" s="135"/>
    </row>
    <row r="658" spans="1:26" ht="23.25" customHeight="1">
      <c r="A658" s="135"/>
      <c r="B658" s="135"/>
      <c r="C658" s="135"/>
      <c r="D658" s="135"/>
      <c r="E658" s="135"/>
      <c r="F658" s="135"/>
      <c r="G658" s="135"/>
      <c r="H658" s="135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5"/>
      <c r="T658" s="135"/>
      <c r="U658" s="135"/>
      <c r="V658" s="135"/>
      <c r="W658" s="135"/>
      <c r="X658" s="135"/>
      <c r="Y658" s="135"/>
      <c r="Z658" s="135"/>
    </row>
    <row r="659" spans="1:26" ht="23.25" customHeight="1">
      <c r="A659" s="135"/>
      <c r="B659" s="135"/>
      <c r="C659" s="135"/>
      <c r="D659" s="135"/>
      <c r="E659" s="135"/>
      <c r="F659" s="135"/>
      <c r="G659" s="135"/>
      <c r="H659" s="135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5"/>
      <c r="T659" s="135"/>
      <c r="U659" s="135"/>
      <c r="V659" s="135"/>
      <c r="W659" s="135"/>
      <c r="X659" s="135"/>
      <c r="Y659" s="135"/>
      <c r="Z659" s="135"/>
    </row>
    <row r="660" spans="1:26" ht="23.25" customHeight="1">
      <c r="A660" s="135"/>
      <c r="B660" s="135"/>
      <c r="C660" s="135"/>
      <c r="D660" s="135"/>
      <c r="E660" s="135"/>
      <c r="F660" s="135"/>
      <c r="G660" s="135"/>
      <c r="H660" s="135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5"/>
      <c r="T660" s="135"/>
      <c r="U660" s="135"/>
      <c r="V660" s="135"/>
      <c r="W660" s="135"/>
      <c r="X660" s="135"/>
      <c r="Y660" s="135"/>
      <c r="Z660" s="135"/>
    </row>
    <row r="661" spans="1:26" ht="23.25" customHeight="1">
      <c r="A661" s="135"/>
      <c r="B661" s="135"/>
      <c r="C661" s="135"/>
      <c r="D661" s="135"/>
      <c r="E661" s="135"/>
      <c r="F661" s="135"/>
      <c r="G661" s="135"/>
      <c r="H661" s="135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5"/>
      <c r="T661" s="135"/>
      <c r="U661" s="135"/>
      <c r="V661" s="135"/>
      <c r="W661" s="135"/>
      <c r="X661" s="135"/>
      <c r="Y661" s="135"/>
      <c r="Z661" s="135"/>
    </row>
    <row r="662" spans="1:26" ht="23.25" customHeight="1">
      <c r="A662" s="135"/>
      <c r="B662" s="135"/>
      <c r="C662" s="135"/>
      <c r="D662" s="135"/>
      <c r="E662" s="135"/>
      <c r="F662" s="135"/>
      <c r="G662" s="135"/>
      <c r="H662" s="135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5"/>
      <c r="T662" s="135"/>
      <c r="U662" s="135"/>
      <c r="V662" s="135"/>
      <c r="W662" s="135"/>
      <c r="X662" s="135"/>
      <c r="Y662" s="135"/>
      <c r="Z662" s="135"/>
    </row>
    <row r="663" spans="1:26" ht="23.25" customHeight="1">
      <c r="A663" s="135"/>
      <c r="B663" s="135"/>
      <c r="C663" s="135"/>
      <c r="D663" s="135"/>
      <c r="E663" s="135"/>
      <c r="F663" s="135"/>
      <c r="G663" s="135"/>
      <c r="H663" s="135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5"/>
      <c r="T663" s="135"/>
      <c r="U663" s="135"/>
      <c r="V663" s="135"/>
      <c r="W663" s="135"/>
      <c r="X663" s="135"/>
      <c r="Y663" s="135"/>
      <c r="Z663" s="135"/>
    </row>
    <row r="664" spans="1:26" ht="23.25" customHeight="1">
      <c r="A664" s="135"/>
      <c r="B664" s="135"/>
      <c r="C664" s="135"/>
      <c r="D664" s="135"/>
      <c r="E664" s="135"/>
      <c r="F664" s="135"/>
      <c r="G664" s="135"/>
      <c r="H664" s="135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5"/>
      <c r="T664" s="135"/>
      <c r="U664" s="135"/>
      <c r="V664" s="135"/>
      <c r="W664" s="135"/>
      <c r="X664" s="135"/>
      <c r="Y664" s="135"/>
      <c r="Z664" s="135"/>
    </row>
    <row r="665" spans="1:26" ht="23.25" customHeight="1">
      <c r="A665" s="135"/>
      <c r="B665" s="135"/>
      <c r="C665" s="135"/>
      <c r="D665" s="135"/>
      <c r="E665" s="135"/>
      <c r="F665" s="135"/>
      <c r="G665" s="135"/>
      <c r="H665" s="135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5"/>
      <c r="T665" s="135"/>
      <c r="U665" s="135"/>
      <c r="V665" s="135"/>
      <c r="W665" s="135"/>
      <c r="X665" s="135"/>
      <c r="Y665" s="135"/>
      <c r="Z665" s="135"/>
    </row>
    <row r="666" spans="1:26" ht="23.25" customHeight="1">
      <c r="A666" s="135"/>
      <c r="B666" s="135"/>
      <c r="C666" s="135"/>
      <c r="D666" s="135"/>
      <c r="E666" s="135"/>
      <c r="F666" s="135"/>
      <c r="G666" s="135"/>
      <c r="H666" s="135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5"/>
      <c r="T666" s="135"/>
      <c r="U666" s="135"/>
      <c r="V666" s="135"/>
      <c r="W666" s="135"/>
      <c r="X666" s="135"/>
      <c r="Y666" s="135"/>
      <c r="Z666" s="135"/>
    </row>
    <row r="667" spans="1:26" ht="23.25" customHeight="1">
      <c r="A667" s="135"/>
      <c r="B667" s="135"/>
      <c r="C667" s="135"/>
      <c r="D667" s="135"/>
      <c r="E667" s="135"/>
      <c r="F667" s="135"/>
      <c r="G667" s="135"/>
      <c r="H667" s="135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5"/>
      <c r="T667" s="135"/>
      <c r="U667" s="135"/>
      <c r="V667" s="135"/>
      <c r="W667" s="135"/>
      <c r="X667" s="135"/>
      <c r="Y667" s="135"/>
      <c r="Z667" s="135"/>
    </row>
    <row r="668" spans="1:26" ht="23.25" customHeight="1">
      <c r="A668" s="135"/>
      <c r="B668" s="135"/>
      <c r="C668" s="135"/>
      <c r="D668" s="135"/>
      <c r="E668" s="135"/>
      <c r="F668" s="135"/>
      <c r="G668" s="135"/>
      <c r="H668" s="135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5"/>
      <c r="T668" s="135"/>
      <c r="U668" s="135"/>
      <c r="V668" s="135"/>
      <c r="W668" s="135"/>
      <c r="X668" s="135"/>
      <c r="Y668" s="135"/>
      <c r="Z668" s="135"/>
    </row>
    <row r="669" spans="1:26" ht="23.25" customHeight="1">
      <c r="A669" s="135"/>
      <c r="B669" s="135"/>
      <c r="C669" s="135"/>
      <c r="D669" s="135"/>
      <c r="E669" s="135"/>
      <c r="F669" s="135"/>
      <c r="G669" s="135"/>
      <c r="H669" s="135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5"/>
      <c r="T669" s="135"/>
      <c r="U669" s="135"/>
      <c r="V669" s="135"/>
      <c r="W669" s="135"/>
      <c r="X669" s="135"/>
      <c r="Y669" s="135"/>
      <c r="Z669" s="135"/>
    </row>
    <row r="670" spans="1:26" ht="23.25" customHeight="1">
      <c r="A670" s="135"/>
      <c r="B670" s="135"/>
      <c r="C670" s="135"/>
      <c r="D670" s="135"/>
      <c r="E670" s="135"/>
      <c r="F670" s="135"/>
      <c r="G670" s="135"/>
      <c r="H670" s="135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5"/>
      <c r="T670" s="135"/>
      <c r="U670" s="135"/>
      <c r="V670" s="135"/>
      <c r="W670" s="135"/>
      <c r="X670" s="135"/>
      <c r="Y670" s="135"/>
      <c r="Z670" s="135"/>
    </row>
    <row r="671" spans="1:26" ht="23.25" customHeight="1">
      <c r="A671" s="135"/>
      <c r="B671" s="135"/>
      <c r="C671" s="135"/>
      <c r="D671" s="135"/>
      <c r="E671" s="135"/>
      <c r="F671" s="135"/>
      <c r="G671" s="135"/>
      <c r="H671" s="135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5"/>
      <c r="T671" s="135"/>
      <c r="U671" s="135"/>
      <c r="V671" s="135"/>
      <c r="W671" s="135"/>
      <c r="X671" s="135"/>
      <c r="Y671" s="135"/>
      <c r="Z671" s="135"/>
    </row>
    <row r="672" spans="1:26" ht="23.25" customHeight="1">
      <c r="A672" s="135"/>
      <c r="B672" s="135"/>
      <c r="C672" s="135"/>
      <c r="D672" s="135"/>
      <c r="E672" s="135"/>
      <c r="F672" s="135"/>
      <c r="G672" s="135"/>
      <c r="H672" s="135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5"/>
      <c r="T672" s="135"/>
      <c r="U672" s="135"/>
      <c r="V672" s="135"/>
      <c r="W672" s="135"/>
      <c r="X672" s="135"/>
      <c r="Y672" s="135"/>
      <c r="Z672" s="135"/>
    </row>
    <row r="673" spans="1:26" ht="23.25" customHeight="1">
      <c r="A673" s="135"/>
      <c r="B673" s="135"/>
      <c r="C673" s="135"/>
      <c r="D673" s="135"/>
      <c r="E673" s="135"/>
      <c r="F673" s="135"/>
      <c r="G673" s="135"/>
      <c r="H673" s="135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5"/>
      <c r="T673" s="135"/>
      <c r="U673" s="135"/>
      <c r="V673" s="135"/>
      <c r="W673" s="135"/>
      <c r="X673" s="135"/>
      <c r="Y673" s="135"/>
      <c r="Z673" s="135"/>
    </row>
    <row r="674" spans="1:26" ht="23.25" customHeight="1">
      <c r="A674" s="135"/>
      <c r="B674" s="135"/>
      <c r="C674" s="135"/>
      <c r="D674" s="135"/>
      <c r="E674" s="135"/>
      <c r="F674" s="135"/>
      <c r="G674" s="135"/>
      <c r="H674" s="135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5"/>
      <c r="T674" s="135"/>
      <c r="U674" s="135"/>
      <c r="V674" s="135"/>
      <c r="W674" s="135"/>
      <c r="X674" s="135"/>
      <c r="Y674" s="135"/>
      <c r="Z674" s="135"/>
    </row>
    <row r="675" spans="1:26" ht="23.25" customHeight="1">
      <c r="A675" s="135"/>
      <c r="B675" s="135"/>
      <c r="C675" s="135"/>
      <c r="D675" s="135"/>
      <c r="E675" s="135"/>
      <c r="F675" s="135"/>
      <c r="G675" s="135"/>
      <c r="H675" s="135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5"/>
      <c r="T675" s="135"/>
      <c r="U675" s="135"/>
      <c r="V675" s="135"/>
      <c r="W675" s="135"/>
      <c r="X675" s="135"/>
      <c r="Y675" s="135"/>
      <c r="Z675" s="135"/>
    </row>
    <row r="676" spans="1:26" ht="23.25" customHeight="1">
      <c r="A676" s="135"/>
      <c r="B676" s="135"/>
      <c r="C676" s="135"/>
      <c r="D676" s="135"/>
      <c r="E676" s="135"/>
      <c r="F676" s="135"/>
      <c r="G676" s="135"/>
      <c r="H676" s="135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5"/>
      <c r="T676" s="135"/>
      <c r="U676" s="135"/>
      <c r="V676" s="135"/>
      <c r="W676" s="135"/>
      <c r="X676" s="135"/>
      <c r="Y676" s="135"/>
      <c r="Z676" s="135"/>
    </row>
    <row r="677" spans="1:26" ht="23.25" customHeight="1">
      <c r="A677" s="135"/>
      <c r="B677" s="135"/>
      <c r="C677" s="135"/>
      <c r="D677" s="135"/>
      <c r="E677" s="135"/>
      <c r="F677" s="135"/>
      <c r="G677" s="135"/>
      <c r="H677" s="135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5"/>
      <c r="T677" s="135"/>
      <c r="U677" s="135"/>
      <c r="V677" s="135"/>
      <c r="W677" s="135"/>
      <c r="X677" s="135"/>
      <c r="Y677" s="135"/>
      <c r="Z677" s="135"/>
    </row>
    <row r="678" spans="1:26" ht="23.25" customHeight="1">
      <c r="A678" s="135"/>
      <c r="B678" s="135"/>
      <c r="C678" s="135"/>
      <c r="D678" s="135"/>
      <c r="E678" s="135"/>
      <c r="F678" s="135"/>
      <c r="G678" s="135"/>
      <c r="H678" s="135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5"/>
      <c r="T678" s="135"/>
      <c r="U678" s="135"/>
      <c r="V678" s="135"/>
      <c r="W678" s="135"/>
      <c r="X678" s="135"/>
      <c r="Y678" s="135"/>
      <c r="Z678" s="135"/>
    </row>
    <row r="679" spans="1:26" ht="23.25" customHeight="1">
      <c r="A679" s="135"/>
      <c r="B679" s="135"/>
      <c r="C679" s="135"/>
      <c r="D679" s="135"/>
      <c r="E679" s="135"/>
      <c r="F679" s="135"/>
      <c r="G679" s="135"/>
      <c r="H679" s="135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5"/>
      <c r="T679" s="135"/>
      <c r="U679" s="135"/>
      <c r="V679" s="135"/>
      <c r="W679" s="135"/>
      <c r="X679" s="135"/>
      <c r="Y679" s="135"/>
      <c r="Z679" s="135"/>
    </row>
    <row r="680" spans="1:26" ht="23.25" customHeight="1">
      <c r="A680" s="135"/>
      <c r="B680" s="135"/>
      <c r="C680" s="135"/>
      <c r="D680" s="135"/>
      <c r="E680" s="135"/>
      <c r="F680" s="135"/>
      <c r="G680" s="135"/>
      <c r="H680" s="135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5"/>
      <c r="T680" s="135"/>
      <c r="U680" s="135"/>
      <c r="V680" s="135"/>
      <c r="W680" s="135"/>
      <c r="X680" s="135"/>
      <c r="Y680" s="135"/>
      <c r="Z680" s="135"/>
    </row>
    <row r="681" spans="1:26" ht="23.25" customHeight="1">
      <c r="A681" s="135"/>
      <c r="B681" s="135"/>
      <c r="C681" s="135"/>
      <c r="D681" s="135"/>
      <c r="E681" s="135"/>
      <c r="F681" s="135"/>
      <c r="G681" s="135"/>
      <c r="H681" s="135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5"/>
      <c r="T681" s="135"/>
      <c r="U681" s="135"/>
      <c r="V681" s="135"/>
      <c r="W681" s="135"/>
      <c r="X681" s="135"/>
      <c r="Y681" s="135"/>
      <c r="Z681" s="135"/>
    </row>
    <row r="682" spans="1:26" ht="23.25" customHeight="1">
      <c r="A682" s="135"/>
      <c r="B682" s="135"/>
      <c r="C682" s="135"/>
      <c r="D682" s="135"/>
      <c r="E682" s="135"/>
      <c r="F682" s="135"/>
      <c r="G682" s="135"/>
      <c r="H682" s="135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5"/>
      <c r="T682" s="135"/>
      <c r="U682" s="135"/>
      <c r="V682" s="135"/>
      <c r="W682" s="135"/>
      <c r="X682" s="135"/>
      <c r="Y682" s="135"/>
      <c r="Z682" s="135"/>
    </row>
    <row r="683" spans="1:26" ht="23.25" customHeight="1">
      <c r="A683" s="135"/>
      <c r="B683" s="135"/>
      <c r="C683" s="135"/>
      <c r="D683" s="135"/>
      <c r="E683" s="135"/>
      <c r="F683" s="135"/>
      <c r="G683" s="135"/>
      <c r="H683" s="135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5"/>
      <c r="T683" s="135"/>
      <c r="U683" s="135"/>
      <c r="V683" s="135"/>
      <c r="W683" s="135"/>
      <c r="X683" s="135"/>
      <c r="Y683" s="135"/>
      <c r="Z683" s="135"/>
    </row>
    <row r="684" spans="1:26" ht="23.25" customHeight="1">
      <c r="A684" s="135"/>
      <c r="B684" s="135"/>
      <c r="C684" s="135"/>
      <c r="D684" s="135"/>
      <c r="E684" s="135"/>
      <c r="F684" s="135"/>
      <c r="G684" s="135"/>
      <c r="H684" s="135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5"/>
      <c r="T684" s="135"/>
      <c r="U684" s="135"/>
      <c r="V684" s="135"/>
      <c r="W684" s="135"/>
      <c r="X684" s="135"/>
      <c r="Y684" s="135"/>
      <c r="Z684" s="135"/>
    </row>
    <row r="685" spans="1:26" ht="23.25" customHeight="1">
      <c r="A685" s="135"/>
      <c r="B685" s="135"/>
      <c r="C685" s="135"/>
      <c r="D685" s="135"/>
      <c r="E685" s="135"/>
      <c r="F685" s="135"/>
      <c r="G685" s="135"/>
      <c r="H685" s="135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5"/>
      <c r="T685" s="135"/>
      <c r="U685" s="135"/>
      <c r="V685" s="135"/>
      <c r="W685" s="135"/>
      <c r="X685" s="135"/>
      <c r="Y685" s="135"/>
      <c r="Z685" s="135"/>
    </row>
    <row r="686" spans="1:26" ht="23.25" customHeight="1">
      <c r="A686" s="135"/>
      <c r="B686" s="135"/>
      <c r="C686" s="135"/>
      <c r="D686" s="135"/>
      <c r="E686" s="135"/>
      <c r="F686" s="135"/>
      <c r="G686" s="135"/>
      <c r="H686" s="135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5"/>
      <c r="T686" s="135"/>
      <c r="U686" s="135"/>
      <c r="V686" s="135"/>
      <c r="W686" s="135"/>
      <c r="X686" s="135"/>
      <c r="Y686" s="135"/>
      <c r="Z686" s="135"/>
    </row>
    <row r="687" spans="1:26" ht="23.25" customHeight="1">
      <c r="A687" s="135"/>
      <c r="B687" s="135"/>
      <c r="C687" s="135"/>
      <c r="D687" s="135"/>
      <c r="E687" s="135"/>
      <c r="F687" s="135"/>
      <c r="G687" s="135"/>
      <c r="H687" s="135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5"/>
      <c r="T687" s="135"/>
      <c r="U687" s="135"/>
      <c r="V687" s="135"/>
      <c r="W687" s="135"/>
      <c r="X687" s="135"/>
      <c r="Y687" s="135"/>
      <c r="Z687" s="135"/>
    </row>
    <row r="688" spans="1:26" ht="23.25" customHeight="1">
      <c r="A688" s="135"/>
      <c r="B688" s="135"/>
      <c r="C688" s="135"/>
      <c r="D688" s="135"/>
      <c r="E688" s="135"/>
      <c r="F688" s="135"/>
      <c r="G688" s="135"/>
      <c r="H688" s="135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5"/>
      <c r="T688" s="135"/>
      <c r="U688" s="135"/>
      <c r="V688" s="135"/>
      <c r="W688" s="135"/>
      <c r="X688" s="135"/>
      <c r="Y688" s="135"/>
      <c r="Z688" s="135"/>
    </row>
    <row r="689" spans="1:26" ht="23.25" customHeight="1">
      <c r="A689" s="135"/>
      <c r="B689" s="135"/>
      <c r="C689" s="135"/>
      <c r="D689" s="135"/>
      <c r="E689" s="135"/>
      <c r="F689" s="135"/>
      <c r="G689" s="135"/>
      <c r="H689" s="135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5"/>
      <c r="T689" s="135"/>
      <c r="U689" s="135"/>
      <c r="V689" s="135"/>
      <c r="W689" s="135"/>
      <c r="X689" s="135"/>
      <c r="Y689" s="135"/>
      <c r="Z689" s="135"/>
    </row>
    <row r="690" spans="1:26" ht="23.25" customHeight="1">
      <c r="A690" s="135"/>
      <c r="B690" s="135"/>
      <c r="C690" s="135"/>
      <c r="D690" s="135"/>
      <c r="E690" s="135"/>
      <c r="F690" s="135"/>
      <c r="G690" s="135"/>
      <c r="H690" s="135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5"/>
      <c r="T690" s="135"/>
      <c r="U690" s="135"/>
      <c r="V690" s="135"/>
      <c r="W690" s="135"/>
      <c r="X690" s="135"/>
      <c r="Y690" s="135"/>
      <c r="Z690" s="135"/>
    </row>
    <row r="691" spans="1:26" ht="23.25" customHeight="1">
      <c r="A691" s="135"/>
      <c r="B691" s="135"/>
      <c r="C691" s="135"/>
      <c r="D691" s="135"/>
      <c r="E691" s="135"/>
      <c r="F691" s="135"/>
      <c r="G691" s="135"/>
      <c r="H691" s="135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5"/>
      <c r="T691" s="135"/>
      <c r="U691" s="135"/>
      <c r="V691" s="135"/>
      <c r="W691" s="135"/>
      <c r="X691" s="135"/>
      <c r="Y691" s="135"/>
      <c r="Z691" s="135"/>
    </row>
    <row r="692" spans="1:26" ht="23.25" customHeight="1">
      <c r="A692" s="135"/>
      <c r="B692" s="135"/>
      <c r="C692" s="135"/>
      <c r="D692" s="135"/>
      <c r="E692" s="135"/>
      <c r="F692" s="135"/>
      <c r="G692" s="135"/>
      <c r="H692" s="135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5"/>
      <c r="T692" s="135"/>
      <c r="U692" s="135"/>
      <c r="V692" s="135"/>
      <c r="W692" s="135"/>
      <c r="X692" s="135"/>
      <c r="Y692" s="135"/>
      <c r="Z692" s="135"/>
    </row>
    <row r="693" spans="1:26" ht="23.25" customHeight="1">
      <c r="A693" s="135"/>
      <c r="B693" s="135"/>
      <c r="C693" s="135"/>
      <c r="D693" s="135"/>
      <c r="E693" s="135"/>
      <c r="F693" s="135"/>
      <c r="G693" s="135"/>
      <c r="H693" s="135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5"/>
      <c r="T693" s="135"/>
      <c r="U693" s="135"/>
      <c r="V693" s="135"/>
      <c r="W693" s="135"/>
      <c r="X693" s="135"/>
      <c r="Y693" s="135"/>
      <c r="Z693" s="135"/>
    </row>
    <row r="694" spans="1:26" ht="23.25" customHeight="1">
      <c r="A694" s="135"/>
      <c r="B694" s="135"/>
      <c r="C694" s="135"/>
      <c r="D694" s="135"/>
      <c r="E694" s="135"/>
      <c r="F694" s="135"/>
      <c r="G694" s="135"/>
      <c r="H694" s="135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5"/>
      <c r="T694" s="135"/>
      <c r="U694" s="135"/>
      <c r="V694" s="135"/>
      <c r="W694" s="135"/>
      <c r="X694" s="135"/>
      <c r="Y694" s="135"/>
      <c r="Z694" s="135"/>
    </row>
    <row r="695" spans="1:26" ht="23.25" customHeight="1">
      <c r="A695" s="135"/>
      <c r="B695" s="135"/>
      <c r="C695" s="135"/>
      <c r="D695" s="135"/>
      <c r="E695" s="135"/>
      <c r="F695" s="135"/>
      <c r="G695" s="135"/>
      <c r="H695" s="135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5"/>
      <c r="T695" s="135"/>
      <c r="U695" s="135"/>
      <c r="V695" s="135"/>
      <c r="W695" s="135"/>
      <c r="X695" s="135"/>
      <c r="Y695" s="135"/>
      <c r="Z695" s="135"/>
    </row>
    <row r="696" spans="1:26" ht="23.25" customHeight="1">
      <c r="A696" s="135"/>
      <c r="B696" s="135"/>
      <c r="C696" s="135"/>
      <c r="D696" s="135"/>
      <c r="E696" s="135"/>
      <c r="F696" s="135"/>
      <c r="G696" s="135"/>
      <c r="H696" s="135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5"/>
      <c r="T696" s="135"/>
      <c r="U696" s="135"/>
      <c r="V696" s="135"/>
      <c r="W696" s="135"/>
      <c r="X696" s="135"/>
      <c r="Y696" s="135"/>
      <c r="Z696" s="135"/>
    </row>
    <row r="697" spans="1:26" ht="23.25" customHeight="1">
      <c r="A697" s="135"/>
      <c r="B697" s="135"/>
      <c r="C697" s="135"/>
      <c r="D697" s="135"/>
      <c r="E697" s="135"/>
      <c r="F697" s="135"/>
      <c r="G697" s="135"/>
      <c r="H697" s="135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5"/>
      <c r="T697" s="135"/>
      <c r="U697" s="135"/>
      <c r="V697" s="135"/>
      <c r="W697" s="135"/>
      <c r="X697" s="135"/>
      <c r="Y697" s="135"/>
      <c r="Z697" s="135"/>
    </row>
    <row r="698" spans="1:26" ht="23.25" customHeight="1">
      <c r="A698" s="135"/>
      <c r="B698" s="135"/>
      <c r="C698" s="135"/>
      <c r="D698" s="135"/>
      <c r="E698" s="135"/>
      <c r="F698" s="135"/>
      <c r="G698" s="135"/>
      <c r="H698" s="135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5"/>
      <c r="T698" s="135"/>
      <c r="U698" s="135"/>
      <c r="V698" s="135"/>
      <c r="W698" s="135"/>
      <c r="X698" s="135"/>
      <c r="Y698" s="135"/>
      <c r="Z698" s="135"/>
    </row>
    <row r="699" spans="1:26" ht="23.25" customHeight="1">
      <c r="A699" s="135"/>
      <c r="B699" s="135"/>
      <c r="C699" s="135"/>
      <c r="D699" s="135"/>
      <c r="E699" s="135"/>
      <c r="F699" s="135"/>
      <c r="G699" s="135"/>
      <c r="H699" s="135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5"/>
      <c r="T699" s="135"/>
      <c r="U699" s="135"/>
      <c r="V699" s="135"/>
      <c r="W699" s="135"/>
      <c r="X699" s="135"/>
      <c r="Y699" s="135"/>
      <c r="Z699" s="135"/>
    </row>
    <row r="700" spans="1:26" ht="23.25" customHeight="1">
      <c r="A700" s="135"/>
      <c r="B700" s="135"/>
      <c r="C700" s="135"/>
      <c r="D700" s="135"/>
      <c r="E700" s="135"/>
      <c r="F700" s="135"/>
      <c r="G700" s="135"/>
      <c r="H700" s="135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5"/>
      <c r="T700" s="135"/>
      <c r="U700" s="135"/>
      <c r="V700" s="135"/>
      <c r="W700" s="135"/>
      <c r="X700" s="135"/>
      <c r="Y700" s="135"/>
      <c r="Z700" s="135"/>
    </row>
    <row r="701" spans="1:26" ht="23.25" customHeight="1">
      <c r="A701" s="135"/>
      <c r="B701" s="135"/>
      <c r="C701" s="135"/>
      <c r="D701" s="135"/>
      <c r="E701" s="135"/>
      <c r="F701" s="135"/>
      <c r="G701" s="135"/>
      <c r="H701" s="135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5"/>
      <c r="T701" s="135"/>
      <c r="U701" s="135"/>
      <c r="V701" s="135"/>
      <c r="W701" s="135"/>
      <c r="X701" s="135"/>
      <c r="Y701" s="135"/>
      <c r="Z701" s="135"/>
    </row>
    <row r="702" spans="1:26" ht="23.25" customHeight="1">
      <c r="A702" s="135"/>
      <c r="B702" s="135"/>
      <c r="C702" s="135"/>
      <c r="D702" s="135"/>
      <c r="E702" s="135"/>
      <c r="F702" s="135"/>
      <c r="G702" s="135"/>
      <c r="H702" s="135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5"/>
      <c r="T702" s="135"/>
      <c r="U702" s="135"/>
      <c r="V702" s="135"/>
      <c r="W702" s="135"/>
      <c r="X702" s="135"/>
      <c r="Y702" s="135"/>
      <c r="Z702" s="135"/>
    </row>
    <row r="703" spans="1:26" ht="23.25" customHeight="1">
      <c r="A703" s="135"/>
      <c r="B703" s="135"/>
      <c r="C703" s="135"/>
      <c r="D703" s="135"/>
      <c r="E703" s="135"/>
      <c r="F703" s="135"/>
      <c r="G703" s="135"/>
      <c r="H703" s="135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5"/>
      <c r="T703" s="135"/>
      <c r="U703" s="135"/>
      <c r="V703" s="135"/>
      <c r="W703" s="135"/>
      <c r="X703" s="135"/>
      <c r="Y703" s="135"/>
      <c r="Z703" s="135"/>
    </row>
    <row r="704" spans="1:26" ht="23.25" customHeight="1">
      <c r="A704" s="135"/>
      <c r="B704" s="135"/>
      <c r="C704" s="135"/>
      <c r="D704" s="135"/>
      <c r="E704" s="135"/>
      <c r="F704" s="135"/>
      <c r="G704" s="135"/>
      <c r="H704" s="135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5"/>
      <c r="T704" s="135"/>
      <c r="U704" s="135"/>
      <c r="V704" s="135"/>
      <c r="W704" s="135"/>
      <c r="X704" s="135"/>
      <c r="Y704" s="135"/>
      <c r="Z704" s="135"/>
    </row>
    <row r="705" spans="1:26" ht="23.25" customHeight="1">
      <c r="A705" s="135"/>
      <c r="B705" s="135"/>
      <c r="C705" s="135"/>
      <c r="D705" s="135"/>
      <c r="E705" s="135"/>
      <c r="F705" s="135"/>
      <c r="G705" s="135"/>
      <c r="H705" s="135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5"/>
      <c r="T705" s="135"/>
      <c r="U705" s="135"/>
      <c r="V705" s="135"/>
      <c r="W705" s="135"/>
      <c r="X705" s="135"/>
      <c r="Y705" s="135"/>
      <c r="Z705" s="135"/>
    </row>
    <row r="706" spans="1:26" ht="23.25" customHeight="1">
      <c r="A706" s="135"/>
      <c r="B706" s="135"/>
      <c r="C706" s="135"/>
      <c r="D706" s="135"/>
      <c r="E706" s="135"/>
      <c r="F706" s="135"/>
      <c r="G706" s="135"/>
      <c r="H706" s="135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5"/>
      <c r="T706" s="135"/>
      <c r="U706" s="135"/>
      <c r="V706" s="135"/>
      <c r="W706" s="135"/>
      <c r="X706" s="135"/>
      <c r="Y706" s="135"/>
      <c r="Z706" s="135"/>
    </row>
    <row r="707" spans="1:26" ht="23.25" customHeight="1">
      <c r="A707" s="135"/>
      <c r="B707" s="135"/>
      <c r="C707" s="135"/>
      <c r="D707" s="135"/>
      <c r="E707" s="135"/>
      <c r="F707" s="135"/>
      <c r="G707" s="135"/>
      <c r="H707" s="135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5"/>
      <c r="T707" s="135"/>
      <c r="U707" s="135"/>
      <c r="V707" s="135"/>
      <c r="W707" s="135"/>
      <c r="X707" s="135"/>
      <c r="Y707" s="135"/>
      <c r="Z707" s="135"/>
    </row>
    <row r="708" spans="1:26" ht="23.25" customHeight="1">
      <c r="A708" s="135"/>
      <c r="B708" s="135"/>
      <c r="C708" s="135"/>
      <c r="D708" s="135"/>
      <c r="E708" s="135"/>
      <c r="F708" s="135"/>
      <c r="G708" s="135"/>
      <c r="H708" s="135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5"/>
      <c r="T708" s="135"/>
      <c r="U708" s="135"/>
      <c r="V708" s="135"/>
      <c r="W708" s="135"/>
      <c r="X708" s="135"/>
      <c r="Y708" s="135"/>
      <c r="Z708" s="135"/>
    </row>
    <row r="709" spans="1:26" ht="23.25" customHeight="1">
      <c r="A709" s="135"/>
      <c r="B709" s="135"/>
      <c r="C709" s="135"/>
      <c r="D709" s="135"/>
      <c r="E709" s="135"/>
      <c r="F709" s="135"/>
      <c r="G709" s="135"/>
      <c r="H709" s="135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5"/>
      <c r="T709" s="135"/>
      <c r="U709" s="135"/>
      <c r="V709" s="135"/>
      <c r="W709" s="135"/>
      <c r="X709" s="135"/>
      <c r="Y709" s="135"/>
      <c r="Z709" s="135"/>
    </row>
    <row r="710" spans="1:26" ht="23.25" customHeight="1">
      <c r="A710" s="135"/>
      <c r="B710" s="135"/>
      <c r="C710" s="135"/>
      <c r="D710" s="135"/>
      <c r="E710" s="135"/>
      <c r="F710" s="135"/>
      <c r="G710" s="135"/>
      <c r="H710" s="135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5"/>
      <c r="T710" s="135"/>
      <c r="U710" s="135"/>
      <c r="V710" s="135"/>
      <c r="W710" s="135"/>
      <c r="X710" s="135"/>
      <c r="Y710" s="135"/>
      <c r="Z710" s="135"/>
    </row>
    <row r="711" spans="1:26" ht="23.25" customHeight="1">
      <c r="A711" s="135"/>
      <c r="B711" s="135"/>
      <c r="C711" s="135"/>
      <c r="D711" s="135"/>
      <c r="E711" s="135"/>
      <c r="F711" s="135"/>
      <c r="G711" s="135"/>
      <c r="H711" s="135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5"/>
      <c r="T711" s="135"/>
      <c r="U711" s="135"/>
      <c r="V711" s="135"/>
      <c r="W711" s="135"/>
      <c r="X711" s="135"/>
      <c r="Y711" s="135"/>
      <c r="Z711" s="135"/>
    </row>
    <row r="712" spans="1:26" ht="23.25" customHeight="1">
      <c r="A712" s="135"/>
      <c r="B712" s="135"/>
      <c r="C712" s="135"/>
      <c r="D712" s="135"/>
      <c r="E712" s="135"/>
      <c r="F712" s="135"/>
      <c r="G712" s="135"/>
      <c r="H712" s="135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5"/>
      <c r="T712" s="135"/>
      <c r="U712" s="135"/>
      <c r="V712" s="135"/>
      <c r="W712" s="135"/>
      <c r="X712" s="135"/>
      <c r="Y712" s="135"/>
      <c r="Z712" s="135"/>
    </row>
    <row r="713" spans="1:26" ht="23.25" customHeight="1">
      <c r="A713" s="135"/>
      <c r="B713" s="135"/>
      <c r="C713" s="135"/>
      <c r="D713" s="135"/>
      <c r="E713" s="135"/>
      <c r="F713" s="135"/>
      <c r="G713" s="135"/>
      <c r="H713" s="135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5"/>
      <c r="T713" s="135"/>
      <c r="U713" s="135"/>
      <c r="V713" s="135"/>
      <c r="W713" s="135"/>
      <c r="X713" s="135"/>
      <c r="Y713" s="135"/>
      <c r="Z713" s="135"/>
    </row>
    <row r="714" spans="1:26" ht="23.25" customHeight="1">
      <c r="A714" s="135"/>
      <c r="B714" s="135"/>
      <c r="C714" s="135"/>
      <c r="D714" s="135"/>
      <c r="E714" s="135"/>
      <c r="F714" s="135"/>
      <c r="G714" s="135"/>
      <c r="H714" s="135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5"/>
      <c r="T714" s="135"/>
      <c r="U714" s="135"/>
      <c r="V714" s="135"/>
      <c r="W714" s="135"/>
      <c r="X714" s="135"/>
      <c r="Y714" s="135"/>
      <c r="Z714" s="135"/>
    </row>
    <row r="715" spans="1:26" ht="23.25" customHeight="1">
      <c r="A715" s="135"/>
      <c r="B715" s="135"/>
      <c r="C715" s="135"/>
      <c r="D715" s="135"/>
      <c r="E715" s="135"/>
      <c r="F715" s="135"/>
      <c r="G715" s="135"/>
      <c r="H715" s="135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5"/>
      <c r="T715" s="135"/>
      <c r="U715" s="135"/>
      <c r="V715" s="135"/>
      <c r="W715" s="135"/>
      <c r="X715" s="135"/>
      <c r="Y715" s="135"/>
      <c r="Z715" s="135"/>
    </row>
    <row r="716" spans="1:26" ht="23.25" customHeight="1">
      <c r="A716" s="135"/>
      <c r="B716" s="135"/>
      <c r="C716" s="135"/>
      <c r="D716" s="135"/>
      <c r="E716" s="135"/>
      <c r="F716" s="135"/>
      <c r="G716" s="135"/>
      <c r="H716" s="135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5"/>
      <c r="T716" s="135"/>
      <c r="U716" s="135"/>
      <c r="V716" s="135"/>
      <c r="W716" s="135"/>
      <c r="X716" s="135"/>
      <c r="Y716" s="135"/>
      <c r="Z716" s="135"/>
    </row>
    <row r="717" spans="1:26" ht="23.25" customHeight="1">
      <c r="A717" s="135"/>
      <c r="B717" s="135"/>
      <c r="C717" s="135"/>
      <c r="D717" s="135"/>
      <c r="E717" s="135"/>
      <c r="F717" s="135"/>
      <c r="G717" s="135"/>
      <c r="H717" s="135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5"/>
      <c r="T717" s="135"/>
      <c r="U717" s="135"/>
      <c r="V717" s="135"/>
      <c r="W717" s="135"/>
      <c r="X717" s="135"/>
      <c r="Y717" s="135"/>
      <c r="Z717" s="135"/>
    </row>
    <row r="718" spans="1:26" ht="23.25" customHeight="1">
      <c r="A718" s="135"/>
      <c r="B718" s="135"/>
      <c r="C718" s="135"/>
      <c r="D718" s="135"/>
      <c r="E718" s="135"/>
      <c r="F718" s="135"/>
      <c r="G718" s="135"/>
      <c r="H718" s="135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5"/>
      <c r="T718" s="135"/>
      <c r="U718" s="135"/>
      <c r="V718" s="135"/>
      <c r="W718" s="135"/>
      <c r="X718" s="135"/>
      <c r="Y718" s="135"/>
      <c r="Z718" s="135"/>
    </row>
    <row r="719" spans="1:26" ht="23.25" customHeight="1">
      <c r="A719" s="135"/>
      <c r="B719" s="135"/>
      <c r="C719" s="135"/>
      <c r="D719" s="135"/>
      <c r="E719" s="135"/>
      <c r="F719" s="135"/>
      <c r="G719" s="135"/>
      <c r="H719" s="135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5"/>
      <c r="T719" s="135"/>
      <c r="U719" s="135"/>
      <c r="V719" s="135"/>
      <c r="W719" s="135"/>
      <c r="X719" s="135"/>
      <c r="Y719" s="135"/>
      <c r="Z719" s="135"/>
    </row>
    <row r="720" spans="1:26" ht="23.25" customHeight="1">
      <c r="A720" s="135"/>
      <c r="B720" s="135"/>
      <c r="C720" s="135"/>
      <c r="D720" s="135"/>
      <c r="E720" s="135"/>
      <c r="F720" s="135"/>
      <c r="G720" s="135"/>
      <c r="H720" s="135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5"/>
      <c r="T720" s="135"/>
      <c r="U720" s="135"/>
      <c r="V720" s="135"/>
      <c r="W720" s="135"/>
      <c r="X720" s="135"/>
      <c r="Y720" s="135"/>
      <c r="Z720" s="135"/>
    </row>
    <row r="721" spans="1:26" ht="23.25" customHeight="1">
      <c r="A721" s="135"/>
      <c r="B721" s="135"/>
      <c r="C721" s="135"/>
      <c r="D721" s="135"/>
      <c r="E721" s="135"/>
      <c r="F721" s="135"/>
      <c r="G721" s="135"/>
      <c r="H721" s="135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5"/>
      <c r="T721" s="135"/>
      <c r="U721" s="135"/>
      <c r="V721" s="135"/>
      <c r="W721" s="135"/>
      <c r="X721" s="135"/>
      <c r="Y721" s="135"/>
      <c r="Z721" s="135"/>
    </row>
    <row r="722" spans="1:26" ht="23.25" customHeight="1">
      <c r="A722" s="135"/>
      <c r="B722" s="135"/>
      <c r="C722" s="135"/>
      <c r="D722" s="135"/>
      <c r="E722" s="135"/>
      <c r="F722" s="135"/>
      <c r="G722" s="135"/>
      <c r="H722" s="135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5"/>
      <c r="T722" s="135"/>
      <c r="U722" s="135"/>
      <c r="V722" s="135"/>
      <c r="W722" s="135"/>
      <c r="X722" s="135"/>
      <c r="Y722" s="135"/>
      <c r="Z722" s="135"/>
    </row>
    <row r="723" spans="1:26" ht="23.25" customHeight="1">
      <c r="A723" s="135"/>
      <c r="B723" s="135"/>
      <c r="C723" s="135"/>
      <c r="D723" s="135"/>
      <c r="E723" s="135"/>
      <c r="F723" s="135"/>
      <c r="G723" s="135"/>
      <c r="H723" s="135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5"/>
      <c r="T723" s="135"/>
      <c r="U723" s="135"/>
      <c r="V723" s="135"/>
      <c r="W723" s="135"/>
      <c r="X723" s="135"/>
      <c r="Y723" s="135"/>
      <c r="Z723" s="135"/>
    </row>
    <row r="724" spans="1:26" ht="23.25" customHeight="1">
      <c r="A724" s="135"/>
      <c r="B724" s="135"/>
      <c r="C724" s="135"/>
      <c r="D724" s="135"/>
      <c r="E724" s="135"/>
      <c r="F724" s="135"/>
      <c r="G724" s="135"/>
      <c r="H724" s="135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5"/>
      <c r="T724" s="135"/>
      <c r="U724" s="135"/>
      <c r="V724" s="135"/>
      <c r="W724" s="135"/>
      <c r="X724" s="135"/>
      <c r="Y724" s="135"/>
      <c r="Z724" s="135"/>
    </row>
    <row r="725" spans="1:26" ht="23.25" customHeight="1">
      <c r="A725" s="135"/>
      <c r="B725" s="135"/>
      <c r="C725" s="135"/>
      <c r="D725" s="135"/>
      <c r="E725" s="135"/>
      <c r="F725" s="135"/>
      <c r="G725" s="135"/>
      <c r="H725" s="135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5"/>
      <c r="T725" s="135"/>
      <c r="U725" s="135"/>
      <c r="V725" s="135"/>
      <c r="W725" s="135"/>
      <c r="X725" s="135"/>
      <c r="Y725" s="135"/>
      <c r="Z725" s="135"/>
    </row>
    <row r="726" spans="1:26" ht="23.25" customHeight="1">
      <c r="A726" s="135"/>
      <c r="B726" s="135"/>
      <c r="C726" s="135"/>
      <c r="D726" s="135"/>
      <c r="E726" s="135"/>
      <c r="F726" s="135"/>
      <c r="G726" s="135"/>
      <c r="H726" s="135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5"/>
      <c r="T726" s="135"/>
      <c r="U726" s="135"/>
      <c r="V726" s="135"/>
      <c r="W726" s="135"/>
      <c r="X726" s="135"/>
      <c r="Y726" s="135"/>
      <c r="Z726" s="135"/>
    </row>
    <row r="727" spans="1:26" ht="23.25" customHeight="1">
      <c r="A727" s="135"/>
      <c r="B727" s="135"/>
      <c r="C727" s="135"/>
      <c r="D727" s="135"/>
      <c r="E727" s="135"/>
      <c r="F727" s="135"/>
      <c r="G727" s="135"/>
      <c r="H727" s="135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5"/>
      <c r="T727" s="135"/>
      <c r="U727" s="135"/>
      <c r="V727" s="135"/>
      <c r="W727" s="135"/>
      <c r="X727" s="135"/>
      <c r="Y727" s="135"/>
      <c r="Z727" s="135"/>
    </row>
    <row r="728" spans="1:26" ht="23.25" customHeight="1">
      <c r="A728" s="135"/>
      <c r="B728" s="135"/>
      <c r="C728" s="135"/>
      <c r="D728" s="135"/>
      <c r="E728" s="135"/>
      <c r="F728" s="135"/>
      <c r="G728" s="135"/>
      <c r="H728" s="135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5"/>
      <c r="T728" s="135"/>
      <c r="U728" s="135"/>
      <c r="V728" s="135"/>
      <c r="W728" s="135"/>
      <c r="X728" s="135"/>
      <c r="Y728" s="135"/>
      <c r="Z728" s="135"/>
    </row>
    <row r="729" spans="1:26" ht="23.25" customHeight="1">
      <c r="A729" s="135"/>
      <c r="B729" s="135"/>
      <c r="C729" s="135"/>
      <c r="D729" s="135"/>
      <c r="E729" s="135"/>
      <c r="F729" s="135"/>
      <c r="G729" s="135"/>
      <c r="H729" s="135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5"/>
      <c r="T729" s="135"/>
      <c r="U729" s="135"/>
      <c r="V729" s="135"/>
      <c r="W729" s="135"/>
      <c r="X729" s="135"/>
      <c r="Y729" s="135"/>
      <c r="Z729" s="135"/>
    </row>
    <row r="730" spans="1:26" ht="23.25" customHeight="1">
      <c r="A730" s="135"/>
      <c r="B730" s="135"/>
      <c r="C730" s="135"/>
      <c r="D730" s="135"/>
      <c r="E730" s="135"/>
      <c r="F730" s="135"/>
      <c r="G730" s="135"/>
      <c r="H730" s="135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5"/>
      <c r="T730" s="135"/>
      <c r="U730" s="135"/>
      <c r="V730" s="135"/>
      <c r="W730" s="135"/>
      <c r="X730" s="135"/>
      <c r="Y730" s="135"/>
      <c r="Z730" s="135"/>
    </row>
    <row r="731" spans="1:26" ht="23.25" customHeight="1">
      <c r="A731" s="135"/>
      <c r="B731" s="135"/>
      <c r="C731" s="135"/>
      <c r="D731" s="135"/>
      <c r="E731" s="135"/>
      <c r="F731" s="135"/>
      <c r="G731" s="135"/>
      <c r="H731" s="135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5"/>
      <c r="T731" s="135"/>
      <c r="U731" s="135"/>
      <c r="V731" s="135"/>
      <c r="W731" s="135"/>
      <c r="X731" s="135"/>
      <c r="Y731" s="135"/>
      <c r="Z731" s="135"/>
    </row>
    <row r="732" spans="1:26" ht="23.25" customHeight="1">
      <c r="A732" s="135"/>
      <c r="B732" s="135"/>
      <c r="C732" s="135"/>
      <c r="D732" s="135"/>
      <c r="E732" s="135"/>
      <c r="F732" s="135"/>
      <c r="G732" s="135"/>
      <c r="H732" s="135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5"/>
      <c r="T732" s="135"/>
      <c r="U732" s="135"/>
      <c r="V732" s="135"/>
      <c r="W732" s="135"/>
      <c r="X732" s="135"/>
      <c r="Y732" s="135"/>
      <c r="Z732" s="135"/>
    </row>
    <row r="733" spans="1:26" ht="23.25" customHeight="1">
      <c r="A733" s="135"/>
      <c r="B733" s="135"/>
      <c r="C733" s="135"/>
      <c r="D733" s="135"/>
      <c r="E733" s="135"/>
      <c r="F733" s="135"/>
      <c r="G733" s="135"/>
      <c r="H733" s="135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5"/>
      <c r="T733" s="135"/>
      <c r="U733" s="135"/>
      <c r="V733" s="135"/>
      <c r="W733" s="135"/>
      <c r="X733" s="135"/>
      <c r="Y733" s="135"/>
      <c r="Z733" s="135"/>
    </row>
    <row r="734" spans="1:26" ht="23.25" customHeight="1">
      <c r="A734" s="135"/>
      <c r="B734" s="135"/>
      <c r="C734" s="135"/>
      <c r="D734" s="135"/>
      <c r="E734" s="135"/>
      <c r="F734" s="135"/>
      <c r="G734" s="135"/>
      <c r="H734" s="135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5"/>
      <c r="T734" s="135"/>
      <c r="U734" s="135"/>
      <c r="V734" s="135"/>
      <c r="W734" s="135"/>
      <c r="X734" s="135"/>
      <c r="Y734" s="135"/>
      <c r="Z734" s="135"/>
    </row>
    <row r="735" spans="1:26" ht="23.25" customHeight="1">
      <c r="A735" s="135"/>
      <c r="B735" s="135"/>
      <c r="C735" s="135"/>
      <c r="D735" s="135"/>
      <c r="E735" s="135"/>
      <c r="F735" s="135"/>
      <c r="G735" s="135"/>
      <c r="H735" s="135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5"/>
      <c r="T735" s="135"/>
      <c r="U735" s="135"/>
      <c r="V735" s="135"/>
      <c r="W735" s="135"/>
      <c r="X735" s="135"/>
      <c r="Y735" s="135"/>
      <c r="Z735" s="135"/>
    </row>
    <row r="736" spans="1:26" ht="23.25" customHeight="1">
      <c r="A736" s="135"/>
      <c r="B736" s="135"/>
      <c r="C736" s="135"/>
      <c r="D736" s="135"/>
      <c r="E736" s="135"/>
      <c r="F736" s="135"/>
      <c r="G736" s="135"/>
      <c r="H736" s="135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5"/>
      <c r="T736" s="135"/>
      <c r="U736" s="135"/>
      <c r="V736" s="135"/>
      <c r="W736" s="135"/>
      <c r="X736" s="135"/>
      <c r="Y736" s="135"/>
      <c r="Z736" s="135"/>
    </row>
    <row r="737" spans="1:26" ht="23.25" customHeight="1">
      <c r="A737" s="135"/>
      <c r="B737" s="135"/>
      <c r="C737" s="135"/>
      <c r="D737" s="135"/>
      <c r="E737" s="135"/>
      <c r="F737" s="135"/>
      <c r="G737" s="135"/>
      <c r="H737" s="135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5"/>
      <c r="T737" s="135"/>
      <c r="U737" s="135"/>
      <c r="V737" s="135"/>
      <c r="W737" s="135"/>
      <c r="X737" s="135"/>
      <c r="Y737" s="135"/>
      <c r="Z737" s="135"/>
    </row>
    <row r="738" spans="1:26" ht="23.25" customHeight="1">
      <c r="A738" s="135"/>
      <c r="B738" s="135"/>
      <c r="C738" s="135"/>
      <c r="D738" s="135"/>
      <c r="E738" s="135"/>
      <c r="F738" s="135"/>
      <c r="G738" s="135"/>
      <c r="H738" s="135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5"/>
      <c r="T738" s="135"/>
      <c r="U738" s="135"/>
      <c r="V738" s="135"/>
      <c r="W738" s="135"/>
      <c r="X738" s="135"/>
      <c r="Y738" s="135"/>
      <c r="Z738" s="135"/>
    </row>
    <row r="739" spans="1:26" ht="23.25" customHeight="1">
      <c r="A739" s="135"/>
      <c r="B739" s="135"/>
      <c r="C739" s="135"/>
      <c r="D739" s="135"/>
      <c r="E739" s="135"/>
      <c r="F739" s="135"/>
      <c r="G739" s="135"/>
      <c r="H739" s="135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5"/>
      <c r="T739" s="135"/>
      <c r="U739" s="135"/>
      <c r="V739" s="135"/>
      <c r="W739" s="135"/>
      <c r="X739" s="135"/>
      <c r="Y739" s="135"/>
      <c r="Z739" s="135"/>
    </row>
    <row r="740" spans="1:26" ht="23.25" customHeight="1">
      <c r="A740" s="135"/>
      <c r="B740" s="135"/>
      <c r="C740" s="135"/>
      <c r="D740" s="135"/>
      <c r="E740" s="135"/>
      <c r="F740" s="135"/>
      <c r="G740" s="135"/>
      <c r="H740" s="135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5"/>
      <c r="T740" s="135"/>
      <c r="U740" s="135"/>
      <c r="V740" s="135"/>
      <c r="W740" s="135"/>
      <c r="X740" s="135"/>
      <c r="Y740" s="135"/>
      <c r="Z740" s="135"/>
    </row>
    <row r="741" spans="1:26" ht="23.25" customHeight="1">
      <c r="A741" s="135"/>
      <c r="B741" s="135"/>
      <c r="C741" s="135"/>
      <c r="D741" s="135"/>
      <c r="E741" s="135"/>
      <c r="F741" s="135"/>
      <c r="G741" s="135"/>
      <c r="H741" s="135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5"/>
      <c r="T741" s="135"/>
      <c r="U741" s="135"/>
      <c r="V741" s="135"/>
      <c r="W741" s="135"/>
      <c r="X741" s="135"/>
      <c r="Y741" s="135"/>
      <c r="Z741" s="135"/>
    </row>
    <row r="742" spans="1:26" ht="23.25" customHeight="1">
      <c r="A742" s="135"/>
      <c r="B742" s="135"/>
      <c r="C742" s="135"/>
      <c r="D742" s="135"/>
      <c r="E742" s="135"/>
      <c r="F742" s="135"/>
      <c r="G742" s="135"/>
      <c r="H742" s="135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5"/>
      <c r="T742" s="135"/>
      <c r="U742" s="135"/>
      <c r="V742" s="135"/>
      <c r="W742" s="135"/>
      <c r="X742" s="135"/>
      <c r="Y742" s="135"/>
      <c r="Z742" s="135"/>
    </row>
    <row r="743" spans="1:26" ht="23.25" customHeight="1">
      <c r="A743" s="135"/>
      <c r="B743" s="135"/>
      <c r="C743" s="135"/>
      <c r="D743" s="135"/>
      <c r="E743" s="135"/>
      <c r="F743" s="135"/>
      <c r="G743" s="135"/>
      <c r="H743" s="135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5"/>
      <c r="T743" s="135"/>
      <c r="U743" s="135"/>
      <c r="V743" s="135"/>
      <c r="W743" s="135"/>
      <c r="X743" s="135"/>
      <c r="Y743" s="135"/>
      <c r="Z743" s="135"/>
    </row>
    <row r="744" spans="1:26" ht="23.25" customHeight="1">
      <c r="A744" s="135"/>
      <c r="B744" s="135"/>
      <c r="C744" s="135"/>
      <c r="D744" s="135"/>
      <c r="E744" s="135"/>
      <c r="F744" s="135"/>
      <c r="G744" s="135"/>
      <c r="H744" s="135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5"/>
      <c r="T744" s="135"/>
      <c r="U744" s="135"/>
      <c r="V744" s="135"/>
      <c r="W744" s="135"/>
      <c r="X744" s="135"/>
      <c r="Y744" s="135"/>
      <c r="Z744" s="135"/>
    </row>
    <row r="745" spans="1:26" ht="23.25" customHeight="1">
      <c r="A745" s="135"/>
      <c r="B745" s="135"/>
      <c r="C745" s="135"/>
      <c r="D745" s="135"/>
      <c r="E745" s="135"/>
      <c r="F745" s="135"/>
      <c r="G745" s="135"/>
      <c r="H745" s="135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5"/>
      <c r="T745" s="135"/>
      <c r="U745" s="135"/>
      <c r="V745" s="135"/>
      <c r="W745" s="135"/>
      <c r="X745" s="135"/>
      <c r="Y745" s="135"/>
      <c r="Z745" s="135"/>
    </row>
    <row r="746" spans="1:26" ht="23.25" customHeight="1">
      <c r="A746" s="135"/>
      <c r="B746" s="135"/>
      <c r="C746" s="135"/>
      <c r="D746" s="135"/>
      <c r="E746" s="135"/>
      <c r="F746" s="135"/>
      <c r="G746" s="135"/>
      <c r="H746" s="135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5"/>
      <c r="T746" s="135"/>
      <c r="U746" s="135"/>
      <c r="V746" s="135"/>
      <c r="W746" s="135"/>
      <c r="X746" s="135"/>
      <c r="Y746" s="135"/>
      <c r="Z746" s="135"/>
    </row>
    <row r="747" spans="1:26" ht="23.25" customHeight="1">
      <c r="A747" s="135"/>
      <c r="B747" s="135"/>
      <c r="C747" s="135"/>
      <c r="D747" s="135"/>
      <c r="E747" s="135"/>
      <c r="F747" s="135"/>
      <c r="G747" s="135"/>
      <c r="H747" s="135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5"/>
      <c r="T747" s="135"/>
      <c r="U747" s="135"/>
      <c r="V747" s="135"/>
      <c r="W747" s="135"/>
      <c r="X747" s="135"/>
      <c r="Y747" s="135"/>
      <c r="Z747" s="135"/>
    </row>
    <row r="748" spans="1:26" ht="23.25" customHeight="1">
      <c r="A748" s="135"/>
      <c r="B748" s="135"/>
      <c r="C748" s="135"/>
      <c r="D748" s="135"/>
      <c r="E748" s="135"/>
      <c r="F748" s="135"/>
      <c r="G748" s="135"/>
      <c r="H748" s="135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5"/>
      <c r="T748" s="135"/>
      <c r="U748" s="135"/>
      <c r="V748" s="135"/>
      <c r="W748" s="135"/>
      <c r="X748" s="135"/>
      <c r="Y748" s="135"/>
      <c r="Z748" s="135"/>
    </row>
    <row r="749" spans="1:26" ht="23.25" customHeight="1">
      <c r="A749" s="135"/>
      <c r="B749" s="135"/>
      <c r="C749" s="135"/>
      <c r="D749" s="135"/>
      <c r="E749" s="135"/>
      <c r="F749" s="135"/>
      <c r="G749" s="135"/>
      <c r="H749" s="135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5"/>
      <c r="T749" s="135"/>
      <c r="U749" s="135"/>
      <c r="V749" s="135"/>
      <c r="W749" s="135"/>
      <c r="X749" s="135"/>
      <c r="Y749" s="135"/>
      <c r="Z749" s="135"/>
    </row>
    <row r="750" spans="1:26" ht="23.25" customHeight="1">
      <c r="A750" s="135"/>
      <c r="B750" s="135"/>
      <c r="C750" s="135"/>
      <c r="D750" s="135"/>
      <c r="E750" s="135"/>
      <c r="F750" s="135"/>
      <c r="G750" s="135"/>
      <c r="H750" s="135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5"/>
      <c r="T750" s="135"/>
      <c r="U750" s="135"/>
      <c r="V750" s="135"/>
      <c r="W750" s="135"/>
      <c r="X750" s="135"/>
      <c r="Y750" s="135"/>
      <c r="Z750" s="135"/>
    </row>
    <row r="751" spans="1:26" ht="23.25" customHeight="1">
      <c r="A751" s="135"/>
      <c r="B751" s="135"/>
      <c r="C751" s="135"/>
      <c r="D751" s="135"/>
      <c r="E751" s="135"/>
      <c r="F751" s="135"/>
      <c r="G751" s="135"/>
      <c r="H751" s="135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5"/>
      <c r="T751" s="135"/>
      <c r="U751" s="135"/>
      <c r="V751" s="135"/>
      <c r="W751" s="135"/>
      <c r="X751" s="135"/>
      <c r="Y751" s="135"/>
      <c r="Z751" s="135"/>
    </row>
    <row r="752" spans="1:26" ht="23.25" customHeight="1">
      <c r="A752" s="135"/>
      <c r="B752" s="135"/>
      <c r="C752" s="135"/>
      <c r="D752" s="135"/>
      <c r="E752" s="135"/>
      <c r="F752" s="135"/>
      <c r="G752" s="135"/>
      <c r="H752" s="135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5"/>
      <c r="T752" s="135"/>
      <c r="U752" s="135"/>
      <c r="V752" s="135"/>
      <c r="W752" s="135"/>
      <c r="X752" s="135"/>
      <c r="Y752" s="135"/>
      <c r="Z752" s="135"/>
    </row>
    <row r="753" spans="1:26" ht="23.25" customHeight="1">
      <c r="A753" s="135"/>
      <c r="B753" s="135"/>
      <c r="C753" s="135"/>
      <c r="D753" s="135"/>
      <c r="E753" s="135"/>
      <c r="F753" s="135"/>
      <c r="G753" s="135"/>
      <c r="H753" s="135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5"/>
      <c r="T753" s="135"/>
      <c r="U753" s="135"/>
      <c r="V753" s="135"/>
      <c r="W753" s="135"/>
      <c r="X753" s="135"/>
      <c r="Y753" s="135"/>
      <c r="Z753" s="135"/>
    </row>
    <row r="754" spans="1:26" ht="23.25" customHeight="1">
      <c r="A754" s="135"/>
      <c r="B754" s="135"/>
      <c r="C754" s="135"/>
      <c r="D754" s="135"/>
      <c r="E754" s="135"/>
      <c r="F754" s="135"/>
      <c r="G754" s="135"/>
      <c r="H754" s="135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5"/>
      <c r="T754" s="135"/>
      <c r="U754" s="135"/>
      <c r="V754" s="135"/>
      <c r="W754" s="135"/>
      <c r="X754" s="135"/>
      <c r="Y754" s="135"/>
      <c r="Z754" s="135"/>
    </row>
    <row r="755" spans="1:26" ht="23.25" customHeight="1">
      <c r="A755" s="135"/>
      <c r="B755" s="135"/>
      <c r="C755" s="135"/>
      <c r="D755" s="135"/>
      <c r="E755" s="135"/>
      <c r="F755" s="135"/>
      <c r="G755" s="135"/>
      <c r="H755" s="135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5"/>
      <c r="T755" s="135"/>
      <c r="U755" s="135"/>
      <c r="V755" s="135"/>
      <c r="W755" s="135"/>
      <c r="X755" s="135"/>
      <c r="Y755" s="135"/>
      <c r="Z755" s="135"/>
    </row>
    <row r="756" spans="1:26" ht="23.25" customHeight="1">
      <c r="A756" s="135"/>
      <c r="B756" s="135"/>
      <c r="C756" s="135"/>
      <c r="D756" s="135"/>
      <c r="E756" s="135"/>
      <c r="F756" s="135"/>
      <c r="G756" s="135"/>
      <c r="H756" s="135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5"/>
      <c r="T756" s="135"/>
      <c r="U756" s="135"/>
      <c r="V756" s="135"/>
      <c r="W756" s="135"/>
      <c r="X756" s="135"/>
      <c r="Y756" s="135"/>
      <c r="Z756" s="135"/>
    </row>
    <row r="757" spans="1:26" ht="23.25" customHeight="1">
      <c r="A757" s="135"/>
      <c r="B757" s="135"/>
      <c r="C757" s="135"/>
      <c r="D757" s="135"/>
      <c r="E757" s="135"/>
      <c r="F757" s="135"/>
      <c r="G757" s="135"/>
      <c r="H757" s="135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5"/>
      <c r="T757" s="135"/>
      <c r="U757" s="135"/>
      <c r="V757" s="135"/>
      <c r="W757" s="135"/>
      <c r="X757" s="135"/>
      <c r="Y757" s="135"/>
      <c r="Z757" s="135"/>
    </row>
    <row r="758" spans="1:26" ht="23.25" customHeight="1">
      <c r="A758" s="135"/>
      <c r="B758" s="135"/>
      <c r="C758" s="135"/>
      <c r="D758" s="135"/>
      <c r="E758" s="135"/>
      <c r="F758" s="135"/>
      <c r="G758" s="135"/>
      <c r="H758" s="135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5"/>
      <c r="T758" s="135"/>
      <c r="U758" s="135"/>
      <c r="V758" s="135"/>
      <c r="W758" s="135"/>
      <c r="X758" s="135"/>
      <c r="Y758" s="135"/>
      <c r="Z758" s="135"/>
    </row>
    <row r="759" spans="1:26" ht="23.25" customHeight="1">
      <c r="A759" s="135"/>
      <c r="B759" s="135"/>
      <c r="C759" s="135"/>
      <c r="D759" s="135"/>
      <c r="E759" s="135"/>
      <c r="F759" s="135"/>
      <c r="G759" s="135"/>
      <c r="H759" s="135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5"/>
      <c r="T759" s="135"/>
      <c r="U759" s="135"/>
      <c r="V759" s="135"/>
      <c r="W759" s="135"/>
      <c r="X759" s="135"/>
      <c r="Y759" s="135"/>
      <c r="Z759" s="135"/>
    </row>
    <row r="760" spans="1:26" ht="23.25" customHeight="1">
      <c r="A760" s="135"/>
      <c r="B760" s="135"/>
      <c r="C760" s="135"/>
      <c r="D760" s="135"/>
      <c r="E760" s="135"/>
      <c r="F760" s="135"/>
      <c r="G760" s="135"/>
      <c r="H760" s="135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5"/>
      <c r="T760" s="135"/>
      <c r="U760" s="135"/>
      <c r="V760" s="135"/>
      <c r="W760" s="135"/>
      <c r="X760" s="135"/>
      <c r="Y760" s="135"/>
      <c r="Z760" s="135"/>
    </row>
    <row r="761" spans="1:26" ht="23.25" customHeight="1">
      <c r="A761" s="135"/>
      <c r="B761" s="135"/>
      <c r="C761" s="135"/>
      <c r="D761" s="135"/>
      <c r="E761" s="135"/>
      <c r="F761" s="135"/>
      <c r="G761" s="135"/>
      <c r="H761" s="135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5"/>
      <c r="T761" s="135"/>
      <c r="U761" s="135"/>
      <c r="V761" s="135"/>
      <c r="W761" s="135"/>
      <c r="X761" s="135"/>
      <c r="Y761" s="135"/>
      <c r="Z761" s="135"/>
    </row>
    <row r="762" spans="1:26" ht="23.25" customHeight="1">
      <c r="A762" s="135"/>
      <c r="B762" s="135"/>
      <c r="C762" s="135"/>
      <c r="D762" s="135"/>
      <c r="E762" s="135"/>
      <c r="F762" s="135"/>
      <c r="G762" s="135"/>
      <c r="H762" s="135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5"/>
      <c r="T762" s="135"/>
      <c r="U762" s="135"/>
      <c r="V762" s="135"/>
      <c r="W762" s="135"/>
      <c r="X762" s="135"/>
      <c r="Y762" s="135"/>
      <c r="Z762" s="135"/>
    </row>
    <row r="763" spans="1:26" ht="23.25" customHeight="1">
      <c r="A763" s="135"/>
      <c r="B763" s="135"/>
      <c r="C763" s="135"/>
      <c r="D763" s="135"/>
      <c r="E763" s="135"/>
      <c r="F763" s="135"/>
      <c r="G763" s="135"/>
      <c r="H763" s="135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5"/>
      <c r="T763" s="135"/>
      <c r="U763" s="135"/>
      <c r="V763" s="135"/>
      <c r="W763" s="135"/>
      <c r="X763" s="135"/>
      <c r="Y763" s="135"/>
      <c r="Z763" s="135"/>
    </row>
    <row r="764" spans="1:26" ht="23.25" customHeight="1">
      <c r="A764" s="135"/>
      <c r="B764" s="135"/>
      <c r="C764" s="135"/>
      <c r="D764" s="135"/>
      <c r="E764" s="135"/>
      <c r="F764" s="135"/>
      <c r="G764" s="135"/>
      <c r="H764" s="135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5"/>
      <c r="T764" s="135"/>
      <c r="U764" s="135"/>
      <c r="V764" s="135"/>
      <c r="W764" s="135"/>
      <c r="X764" s="135"/>
      <c r="Y764" s="135"/>
      <c r="Z764" s="135"/>
    </row>
    <row r="765" spans="1:26" ht="23.25" customHeight="1">
      <c r="A765" s="135"/>
      <c r="B765" s="135"/>
      <c r="C765" s="135"/>
      <c r="D765" s="135"/>
      <c r="E765" s="135"/>
      <c r="F765" s="135"/>
      <c r="G765" s="135"/>
      <c r="H765" s="135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5"/>
      <c r="T765" s="135"/>
      <c r="U765" s="135"/>
      <c r="V765" s="135"/>
      <c r="W765" s="135"/>
      <c r="X765" s="135"/>
      <c r="Y765" s="135"/>
      <c r="Z765" s="135"/>
    </row>
    <row r="766" spans="1:26" ht="23.25" customHeight="1">
      <c r="A766" s="135"/>
      <c r="B766" s="135"/>
      <c r="C766" s="135"/>
      <c r="D766" s="135"/>
      <c r="E766" s="135"/>
      <c r="F766" s="135"/>
      <c r="G766" s="135"/>
      <c r="H766" s="135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5"/>
      <c r="T766" s="135"/>
      <c r="U766" s="135"/>
      <c r="V766" s="135"/>
      <c r="W766" s="135"/>
      <c r="X766" s="135"/>
      <c r="Y766" s="135"/>
      <c r="Z766" s="135"/>
    </row>
    <row r="767" spans="1:26" ht="23.25" customHeight="1">
      <c r="A767" s="135"/>
      <c r="B767" s="135"/>
      <c r="C767" s="135"/>
      <c r="D767" s="135"/>
      <c r="E767" s="135"/>
      <c r="F767" s="135"/>
      <c r="G767" s="135"/>
      <c r="H767" s="135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5"/>
      <c r="T767" s="135"/>
      <c r="U767" s="135"/>
      <c r="V767" s="135"/>
      <c r="W767" s="135"/>
      <c r="X767" s="135"/>
      <c r="Y767" s="135"/>
      <c r="Z767" s="135"/>
    </row>
    <row r="768" spans="1:26" ht="23.25" customHeight="1">
      <c r="A768" s="135"/>
      <c r="B768" s="135"/>
      <c r="C768" s="135"/>
      <c r="D768" s="135"/>
      <c r="E768" s="135"/>
      <c r="F768" s="135"/>
      <c r="G768" s="135"/>
      <c r="H768" s="135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5"/>
      <c r="T768" s="135"/>
      <c r="U768" s="135"/>
      <c r="V768" s="135"/>
      <c r="W768" s="135"/>
      <c r="X768" s="135"/>
      <c r="Y768" s="135"/>
      <c r="Z768" s="135"/>
    </row>
    <row r="769" spans="1:26" ht="23.25" customHeight="1">
      <c r="A769" s="135"/>
      <c r="B769" s="135"/>
      <c r="C769" s="135"/>
      <c r="D769" s="135"/>
      <c r="E769" s="135"/>
      <c r="F769" s="135"/>
      <c r="G769" s="135"/>
      <c r="H769" s="135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5"/>
      <c r="T769" s="135"/>
      <c r="U769" s="135"/>
      <c r="V769" s="135"/>
      <c r="W769" s="135"/>
      <c r="X769" s="135"/>
      <c r="Y769" s="135"/>
      <c r="Z769" s="135"/>
    </row>
    <row r="770" spans="1:26" ht="23.25" customHeight="1">
      <c r="A770" s="135"/>
      <c r="B770" s="135"/>
      <c r="C770" s="135"/>
      <c r="D770" s="135"/>
      <c r="E770" s="135"/>
      <c r="F770" s="135"/>
      <c r="G770" s="135"/>
      <c r="H770" s="135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5"/>
      <c r="T770" s="135"/>
      <c r="U770" s="135"/>
      <c r="V770" s="135"/>
      <c r="W770" s="135"/>
      <c r="X770" s="135"/>
      <c r="Y770" s="135"/>
      <c r="Z770" s="135"/>
    </row>
    <row r="771" spans="1:26" ht="23.25" customHeight="1">
      <c r="A771" s="135"/>
      <c r="B771" s="135"/>
      <c r="C771" s="135"/>
      <c r="D771" s="135"/>
      <c r="E771" s="135"/>
      <c r="F771" s="135"/>
      <c r="G771" s="135"/>
      <c r="H771" s="135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5"/>
      <c r="T771" s="135"/>
      <c r="U771" s="135"/>
      <c r="V771" s="135"/>
      <c r="W771" s="135"/>
      <c r="X771" s="135"/>
      <c r="Y771" s="135"/>
      <c r="Z771" s="135"/>
    </row>
    <row r="772" spans="1:26" ht="23.25" customHeight="1">
      <c r="A772" s="135"/>
      <c r="B772" s="135"/>
      <c r="C772" s="135"/>
      <c r="D772" s="135"/>
      <c r="E772" s="135"/>
      <c r="F772" s="135"/>
      <c r="G772" s="135"/>
      <c r="H772" s="135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5"/>
      <c r="T772" s="135"/>
      <c r="U772" s="135"/>
      <c r="V772" s="135"/>
      <c r="W772" s="135"/>
      <c r="X772" s="135"/>
      <c r="Y772" s="135"/>
      <c r="Z772" s="135"/>
    </row>
    <row r="773" spans="1:26" ht="23.25" customHeight="1">
      <c r="A773" s="135"/>
      <c r="B773" s="135"/>
      <c r="C773" s="135"/>
      <c r="D773" s="135"/>
      <c r="E773" s="135"/>
      <c r="F773" s="135"/>
      <c r="G773" s="135"/>
      <c r="H773" s="135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5"/>
      <c r="T773" s="135"/>
      <c r="U773" s="135"/>
      <c r="V773" s="135"/>
      <c r="W773" s="135"/>
      <c r="X773" s="135"/>
      <c r="Y773" s="135"/>
      <c r="Z773" s="135"/>
    </row>
    <row r="774" spans="1:26" ht="23.25" customHeight="1">
      <c r="A774" s="135"/>
      <c r="B774" s="135"/>
      <c r="C774" s="135"/>
      <c r="D774" s="135"/>
      <c r="E774" s="135"/>
      <c r="F774" s="135"/>
      <c r="G774" s="135"/>
      <c r="H774" s="135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5"/>
      <c r="T774" s="135"/>
      <c r="U774" s="135"/>
      <c r="V774" s="135"/>
      <c r="W774" s="135"/>
      <c r="X774" s="135"/>
      <c r="Y774" s="135"/>
      <c r="Z774" s="135"/>
    </row>
    <row r="775" spans="1:26" ht="23.25" customHeight="1">
      <c r="A775" s="135"/>
      <c r="B775" s="135"/>
      <c r="C775" s="135"/>
      <c r="D775" s="135"/>
      <c r="E775" s="135"/>
      <c r="F775" s="135"/>
      <c r="G775" s="135"/>
      <c r="H775" s="135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5"/>
      <c r="T775" s="135"/>
      <c r="U775" s="135"/>
      <c r="V775" s="135"/>
      <c r="W775" s="135"/>
      <c r="X775" s="135"/>
      <c r="Y775" s="135"/>
      <c r="Z775" s="135"/>
    </row>
    <row r="776" spans="1:26" ht="23.25" customHeight="1">
      <c r="A776" s="135"/>
      <c r="B776" s="135"/>
      <c r="C776" s="135"/>
      <c r="D776" s="135"/>
      <c r="E776" s="135"/>
      <c r="F776" s="135"/>
      <c r="G776" s="135"/>
      <c r="H776" s="135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5"/>
      <c r="T776" s="135"/>
      <c r="U776" s="135"/>
      <c r="V776" s="135"/>
      <c r="W776" s="135"/>
      <c r="X776" s="135"/>
      <c r="Y776" s="135"/>
      <c r="Z776" s="135"/>
    </row>
    <row r="777" spans="1:26" ht="23.25" customHeight="1">
      <c r="A777" s="135"/>
      <c r="B777" s="135"/>
      <c r="C777" s="135"/>
      <c r="D777" s="135"/>
      <c r="E777" s="135"/>
      <c r="F777" s="135"/>
      <c r="G777" s="135"/>
      <c r="H777" s="135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5"/>
      <c r="T777" s="135"/>
      <c r="U777" s="135"/>
      <c r="V777" s="135"/>
      <c r="W777" s="135"/>
      <c r="X777" s="135"/>
      <c r="Y777" s="135"/>
      <c r="Z777" s="135"/>
    </row>
    <row r="778" spans="1:26" ht="23.25" customHeight="1">
      <c r="A778" s="135"/>
      <c r="B778" s="135"/>
      <c r="C778" s="135"/>
      <c r="D778" s="135"/>
      <c r="E778" s="135"/>
      <c r="F778" s="135"/>
      <c r="G778" s="135"/>
      <c r="H778" s="135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5"/>
      <c r="T778" s="135"/>
      <c r="U778" s="135"/>
      <c r="V778" s="135"/>
      <c r="W778" s="135"/>
      <c r="X778" s="135"/>
      <c r="Y778" s="135"/>
      <c r="Z778" s="135"/>
    </row>
    <row r="779" spans="1:26" ht="23.25" customHeight="1">
      <c r="A779" s="135"/>
      <c r="B779" s="135"/>
      <c r="C779" s="135"/>
      <c r="D779" s="135"/>
      <c r="E779" s="135"/>
      <c r="F779" s="135"/>
      <c r="G779" s="135"/>
      <c r="H779" s="135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5"/>
      <c r="T779" s="135"/>
      <c r="U779" s="135"/>
      <c r="V779" s="135"/>
      <c r="W779" s="135"/>
      <c r="X779" s="135"/>
      <c r="Y779" s="135"/>
      <c r="Z779" s="135"/>
    </row>
    <row r="780" spans="1:26" ht="23.25" customHeight="1">
      <c r="A780" s="135"/>
      <c r="B780" s="135"/>
      <c r="C780" s="135"/>
      <c r="D780" s="135"/>
      <c r="E780" s="135"/>
      <c r="F780" s="135"/>
      <c r="G780" s="135"/>
      <c r="H780" s="135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5"/>
      <c r="T780" s="135"/>
      <c r="U780" s="135"/>
      <c r="V780" s="135"/>
      <c r="W780" s="135"/>
      <c r="X780" s="135"/>
      <c r="Y780" s="135"/>
      <c r="Z780" s="135"/>
    </row>
    <row r="781" spans="1:26" ht="23.25" customHeight="1">
      <c r="A781" s="135"/>
      <c r="B781" s="135"/>
      <c r="C781" s="135"/>
      <c r="D781" s="135"/>
      <c r="E781" s="135"/>
      <c r="F781" s="135"/>
      <c r="G781" s="135"/>
      <c r="H781" s="135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5"/>
      <c r="T781" s="135"/>
      <c r="U781" s="135"/>
      <c r="V781" s="135"/>
      <c r="W781" s="135"/>
      <c r="X781" s="135"/>
      <c r="Y781" s="135"/>
      <c r="Z781" s="135"/>
    </row>
    <row r="782" spans="1:26" ht="23.25" customHeight="1">
      <c r="A782" s="135"/>
      <c r="B782" s="135"/>
      <c r="C782" s="135"/>
      <c r="D782" s="135"/>
      <c r="E782" s="135"/>
      <c r="F782" s="135"/>
      <c r="G782" s="135"/>
      <c r="H782" s="135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5"/>
      <c r="T782" s="135"/>
      <c r="U782" s="135"/>
      <c r="V782" s="135"/>
      <c r="W782" s="135"/>
      <c r="X782" s="135"/>
      <c r="Y782" s="135"/>
      <c r="Z782" s="135"/>
    </row>
    <row r="783" spans="1:26" ht="23.25" customHeight="1">
      <c r="A783" s="135"/>
      <c r="B783" s="135"/>
      <c r="C783" s="135"/>
      <c r="D783" s="135"/>
      <c r="E783" s="135"/>
      <c r="F783" s="135"/>
      <c r="G783" s="135"/>
      <c r="H783" s="135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5"/>
      <c r="T783" s="135"/>
      <c r="U783" s="135"/>
      <c r="V783" s="135"/>
      <c r="W783" s="135"/>
      <c r="X783" s="135"/>
      <c r="Y783" s="135"/>
      <c r="Z783" s="135"/>
    </row>
    <row r="784" spans="1:26" ht="23.25" customHeight="1">
      <c r="A784" s="135"/>
      <c r="B784" s="135"/>
      <c r="C784" s="135"/>
      <c r="D784" s="135"/>
      <c r="E784" s="135"/>
      <c r="F784" s="135"/>
      <c r="G784" s="135"/>
      <c r="H784" s="135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5"/>
      <c r="T784" s="135"/>
      <c r="U784" s="135"/>
      <c r="V784" s="135"/>
      <c r="W784" s="135"/>
      <c r="X784" s="135"/>
      <c r="Y784" s="135"/>
      <c r="Z784" s="135"/>
    </row>
    <row r="785" spans="1:26" ht="23.25" customHeight="1">
      <c r="A785" s="135"/>
      <c r="B785" s="135"/>
      <c r="C785" s="135"/>
      <c r="D785" s="135"/>
      <c r="E785" s="135"/>
      <c r="F785" s="135"/>
      <c r="G785" s="135"/>
      <c r="H785" s="135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5"/>
      <c r="T785" s="135"/>
      <c r="U785" s="135"/>
      <c r="V785" s="135"/>
      <c r="W785" s="135"/>
      <c r="X785" s="135"/>
      <c r="Y785" s="135"/>
      <c r="Z785" s="135"/>
    </row>
    <row r="786" spans="1:26" ht="23.25" customHeight="1">
      <c r="A786" s="135"/>
      <c r="B786" s="135"/>
      <c r="C786" s="135"/>
      <c r="D786" s="135"/>
      <c r="E786" s="135"/>
      <c r="F786" s="135"/>
      <c r="G786" s="135"/>
      <c r="H786" s="135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5"/>
      <c r="T786" s="135"/>
      <c r="U786" s="135"/>
      <c r="V786" s="135"/>
      <c r="W786" s="135"/>
      <c r="X786" s="135"/>
      <c r="Y786" s="135"/>
      <c r="Z786" s="135"/>
    </row>
    <row r="787" spans="1:26" ht="23.25" customHeight="1">
      <c r="A787" s="135"/>
      <c r="B787" s="135"/>
      <c r="C787" s="135"/>
      <c r="D787" s="135"/>
      <c r="E787" s="135"/>
      <c r="F787" s="135"/>
      <c r="G787" s="135"/>
      <c r="H787" s="135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5"/>
      <c r="T787" s="135"/>
      <c r="U787" s="135"/>
      <c r="V787" s="135"/>
      <c r="W787" s="135"/>
      <c r="X787" s="135"/>
      <c r="Y787" s="135"/>
      <c r="Z787" s="135"/>
    </row>
    <row r="788" spans="1:26" ht="23.25" customHeight="1">
      <c r="A788" s="135"/>
      <c r="B788" s="135"/>
      <c r="C788" s="135"/>
      <c r="D788" s="135"/>
      <c r="E788" s="135"/>
      <c r="F788" s="135"/>
      <c r="G788" s="135"/>
      <c r="H788" s="135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5"/>
      <c r="T788" s="135"/>
      <c r="U788" s="135"/>
      <c r="V788" s="135"/>
      <c r="W788" s="135"/>
      <c r="X788" s="135"/>
      <c r="Y788" s="135"/>
      <c r="Z788" s="135"/>
    </row>
    <row r="789" spans="1:26" ht="23.25" customHeight="1">
      <c r="A789" s="135"/>
      <c r="B789" s="135"/>
      <c r="C789" s="135"/>
      <c r="D789" s="135"/>
      <c r="E789" s="135"/>
      <c r="F789" s="135"/>
      <c r="G789" s="135"/>
      <c r="H789" s="135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5"/>
      <c r="T789" s="135"/>
      <c r="U789" s="135"/>
      <c r="V789" s="135"/>
      <c r="W789" s="135"/>
      <c r="X789" s="135"/>
      <c r="Y789" s="135"/>
      <c r="Z789" s="135"/>
    </row>
    <row r="790" spans="1:26" ht="23.25" customHeight="1">
      <c r="A790" s="135"/>
      <c r="B790" s="135"/>
      <c r="C790" s="135"/>
      <c r="D790" s="135"/>
      <c r="E790" s="135"/>
      <c r="F790" s="135"/>
      <c r="G790" s="135"/>
      <c r="H790" s="135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5"/>
      <c r="T790" s="135"/>
      <c r="U790" s="135"/>
      <c r="V790" s="135"/>
      <c r="W790" s="135"/>
      <c r="X790" s="135"/>
      <c r="Y790" s="135"/>
      <c r="Z790" s="135"/>
    </row>
    <row r="791" spans="1:26" ht="23.25" customHeight="1">
      <c r="A791" s="135"/>
      <c r="B791" s="135"/>
      <c r="C791" s="135"/>
      <c r="D791" s="135"/>
      <c r="E791" s="135"/>
      <c r="F791" s="135"/>
      <c r="G791" s="135"/>
      <c r="H791" s="135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5"/>
      <c r="T791" s="135"/>
      <c r="U791" s="135"/>
      <c r="V791" s="135"/>
      <c r="W791" s="135"/>
      <c r="X791" s="135"/>
      <c r="Y791" s="135"/>
      <c r="Z791" s="135"/>
    </row>
    <row r="792" spans="1:26" ht="23.25" customHeight="1">
      <c r="A792" s="135"/>
      <c r="B792" s="135"/>
      <c r="C792" s="135"/>
      <c r="D792" s="135"/>
      <c r="E792" s="135"/>
      <c r="F792" s="135"/>
      <c r="G792" s="135"/>
      <c r="H792" s="135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5"/>
      <c r="T792" s="135"/>
      <c r="U792" s="135"/>
      <c r="V792" s="135"/>
      <c r="W792" s="135"/>
      <c r="X792" s="135"/>
      <c r="Y792" s="135"/>
      <c r="Z792" s="135"/>
    </row>
    <row r="793" spans="1:26" ht="23.25" customHeight="1">
      <c r="A793" s="135"/>
      <c r="B793" s="135"/>
      <c r="C793" s="135"/>
      <c r="D793" s="135"/>
      <c r="E793" s="135"/>
      <c r="F793" s="135"/>
      <c r="G793" s="135"/>
      <c r="H793" s="135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5"/>
      <c r="T793" s="135"/>
      <c r="U793" s="135"/>
      <c r="V793" s="135"/>
      <c r="W793" s="135"/>
      <c r="X793" s="135"/>
      <c r="Y793" s="135"/>
      <c r="Z793" s="135"/>
    </row>
    <row r="794" spans="1:26" ht="23.25" customHeight="1">
      <c r="A794" s="135"/>
      <c r="B794" s="135"/>
      <c r="C794" s="135"/>
      <c r="D794" s="135"/>
      <c r="E794" s="135"/>
      <c r="F794" s="135"/>
      <c r="G794" s="135"/>
      <c r="H794" s="135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5"/>
      <c r="T794" s="135"/>
      <c r="U794" s="135"/>
      <c r="V794" s="135"/>
      <c r="W794" s="135"/>
      <c r="X794" s="135"/>
      <c r="Y794" s="135"/>
      <c r="Z794" s="135"/>
    </row>
    <row r="795" spans="1:26" ht="23.25" customHeight="1">
      <c r="A795" s="135"/>
      <c r="B795" s="135"/>
      <c r="C795" s="135"/>
      <c r="D795" s="135"/>
      <c r="E795" s="135"/>
      <c r="F795" s="135"/>
      <c r="G795" s="135"/>
      <c r="H795" s="135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5"/>
      <c r="T795" s="135"/>
      <c r="U795" s="135"/>
      <c r="V795" s="135"/>
      <c r="W795" s="135"/>
      <c r="X795" s="135"/>
      <c r="Y795" s="135"/>
      <c r="Z795" s="135"/>
    </row>
    <row r="796" spans="1:26" ht="23.25" customHeight="1">
      <c r="A796" s="135"/>
      <c r="B796" s="135"/>
      <c r="C796" s="135"/>
      <c r="D796" s="135"/>
      <c r="E796" s="135"/>
      <c r="F796" s="135"/>
      <c r="G796" s="135"/>
      <c r="H796" s="135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5"/>
      <c r="T796" s="135"/>
      <c r="U796" s="135"/>
      <c r="V796" s="135"/>
      <c r="W796" s="135"/>
      <c r="X796" s="135"/>
      <c r="Y796" s="135"/>
      <c r="Z796" s="135"/>
    </row>
    <row r="797" spans="1:26" ht="23.25" customHeight="1">
      <c r="A797" s="135"/>
      <c r="B797" s="135"/>
      <c r="C797" s="135"/>
      <c r="D797" s="135"/>
      <c r="E797" s="135"/>
      <c r="F797" s="135"/>
      <c r="G797" s="135"/>
      <c r="H797" s="135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5"/>
      <c r="T797" s="135"/>
      <c r="U797" s="135"/>
      <c r="V797" s="135"/>
      <c r="W797" s="135"/>
      <c r="X797" s="135"/>
      <c r="Y797" s="135"/>
      <c r="Z797" s="135"/>
    </row>
    <row r="798" spans="1:26" ht="23.25" customHeight="1">
      <c r="A798" s="135"/>
      <c r="B798" s="135"/>
      <c r="C798" s="135"/>
      <c r="D798" s="135"/>
      <c r="E798" s="135"/>
      <c r="F798" s="135"/>
      <c r="G798" s="135"/>
      <c r="H798" s="135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5"/>
      <c r="T798" s="135"/>
      <c r="U798" s="135"/>
      <c r="V798" s="135"/>
      <c r="W798" s="135"/>
      <c r="X798" s="135"/>
      <c r="Y798" s="135"/>
      <c r="Z798" s="135"/>
    </row>
    <row r="799" spans="1:26" ht="23.25" customHeight="1">
      <c r="A799" s="135"/>
      <c r="B799" s="135"/>
      <c r="C799" s="135"/>
      <c r="D799" s="135"/>
      <c r="E799" s="135"/>
      <c r="F799" s="135"/>
      <c r="G799" s="135"/>
      <c r="H799" s="135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5"/>
      <c r="T799" s="135"/>
      <c r="U799" s="135"/>
      <c r="V799" s="135"/>
      <c r="W799" s="135"/>
      <c r="X799" s="135"/>
      <c r="Y799" s="135"/>
      <c r="Z799" s="135"/>
    </row>
    <row r="800" spans="1:26" ht="23.25" customHeight="1">
      <c r="A800" s="135"/>
      <c r="B800" s="135"/>
      <c r="C800" s="135"/>
      <c r="D800" s="135"/>
      <c r="E800" s="135"/>
      <c r="F800" s="135"/>
      <c r="G800" s="135"/>
      <c r="H800" s="135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5"/>
      <c r="T800" s="135"/>
      <c r="U800" s="135"/>
      <c r="V800" s="135"/>
      <c r="W800" s="135"/>
      <c r="X800" s="135"/>
      <c r="Y800" s="135"/>
      <c r="Z800" s="135"/>
    </row>
    <row r="801" spans="1:26" ht="23.25" customHeight="1">
      <c r="A801" s="135"/>
      <c r="B801" s="135"/>
      <c r="C801" s="135"/>
      <c r="D801" s="135"/>
      <c r="E801" s="135"/>
      <c r="F801" s="135"/>
      <c r="G801" s="135"/>
      <c r="H801" s="135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5"/>
      <c r="T801" s="135"/>
      <c r="U801" s="135"/>
      <c r="V801" s="135"/>
      <c r="W801" s="135"/>
      <c r="X801" s="135"/>
      <c r="Y801" s="135"/>
      <c r="Z801" s="135"/>
    </row>
    <row r="802" spans="1:26" ht="23.25" customHeight="1">
      <c r="A802" s="135"/>
      <c r="B802" s="135"/>
      <c r="C802" s="135"/>
      <c r="D802" s="135"/>
      <c r="E802" s="135"/>
      <c r="F802" s="135"/>
      <c r="G802" s="135"/>
      <c r="H802" s="135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5"/>
      <c r="T802" s="135"/>
      <c r="U802" s="135"/>
      <c r="V802" s="135"/>
      <c r="W802" s="135"/>
      <c r="X802" s="135"/>
      <c r="Y802" s="135"/>
      <c r="Z802" s="135"/>
    </row>
    <row r="803" spans="1:26" ht="23.25" customHeight="1">
      <c r="A803" s="135"/>
      <c r="B803" s="135"/>
      <c r="C803" s="135"/>
      <c r="D803" s="135"/>
      <c r="E803" s="135"/>
      <c r="F803" s="135"/>
      <c r="G803" s="135"/>
      <c r="H803" s="135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5"/>
      <c r="T803" s="135"/>
      <c r="U803" s="135"/>
      <c r="V803" s="135"/>
      <c r="W803" s="135"/>
      <c r="X803" s="135"/>
      <c r="Y803" s="135"/>
      <c r="Z803" s="135"/>
    </row>
    <row r="804" spans="1:26" ht="23.25" customHeight="1">
      <c r="A804" s="135"/>
      <c r="B804" s="135"/>
      <c r="C804" s="135"/>
      <c r="D804" s="135"/>
      <c r="E804" s="135"/>
      <c r="F804" s="135"/>
      <c r="G804" s="135"/>
      <c r="H804" s="135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5"/>
      <c r="T804" s="135"/>
      <c r="U804" s="135"/>
      <c r="V804" s="135"/>
      <c r="W804" s="135"/>
      <c r="X804" s="135"/>
      <c r="Y804" s="135"/>
      <c r="Z804" s="135"/>
    </row>
    <row r="805" spans="1:26" ht="23.25" customHeight="1">
      <c r="A805" s="135"/>
      <c r="B805" s="135"/>
      <c r="C805" s="135"/>
      <c r="D805" s="135"/>
      <c r="E805" s="135"/>
      <c r="F805" s="135"/>
      <c r="G805" s="135"/>
      <c r="H805" s="135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5"/>
      <c r="T805" s="135"/>
      <c r="U805" s="135"/>
      <c r="V805" s="135"/>
      <c r="W805" s="135"/>
      <c r="X805" s="135"/>
      <c r="Y805" s="135"/>
      <c r="Z805" s="135"/>
    </row>
    <row r="806" spans="1:26" ht="23.25" customHeight="1">
      <c r="A806" s="135"/>
      <c r="B806" s="135"/>
      <c r="C806" s="135"/>
      <c r="D806" s="135"/>
      <c r="E806" s="135"/>
      <c r="F806" s="135"/>
      <c r="G806" s="135"/>
      <c r="H806" s="135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5"/>
      <c r="T806" s="135"/>
      <c r="U806" s="135"/>
      <c r="V806" s="135"/>
      <c r="W806" s="135"/>
      <c r="X806" s="135"/>
      <c r="Y806" s="135"/>
      <c r="Z806" s="135"/>
    </row>
    <row r="807" spans="1:26" ht="23.25" customHeight="1">
      <c r="A807" s="135"/>
      <c r="B807" s="135"/>
      <c r="C807" s="135"/>
      <c r="D807" s="135"/>
      <c r="E807" s="135"/>
      <c r="F807" s="135"/>
      <c r="G807" s="135"/>
      <c r="H807" s="135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5"/>
      <c r="T807" s="135"/>
      <c r="U807" s="135"/>
      <c r="V807" s="135"/>
      <c r="W807" s="135"/>
      <c r="X807" s="135"/>
      <c r="Y807" s="135"/>
      <c r="Z807" s="135"/>
    </row>
    <row r="808" spans="1:26" ht="23.25" customHeight="1">
      <c r="A808" s="135"/>
      <c r="B808" s="135"/>
      <c r="C808" s="135"/>
      <c r="D808" s="135"/>
      <c r="E808" s="135"/>
      <c r="F808" s="135"/>
      <c r="G808" s="135"/>
      <c r="H808" s="135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5"/>
      <c r="T808" s="135"/>
      <c r="U808" s="135"/>
      <c r="V808" s="135"/>
      <c r="W808" s="135"/>
      <c r="X808" s="135"/>
      <c r="Y808" s="135"/>
      <c r="Z808" s="135"/>
    </row>
    <row r="809" spans="1:26" ht="23.25" customHeight="1">
      <c r="A809" s="135"/>
      <c r="B809" s="135"/>
      <c r="C809" s="135"/>
      <c r="D809" s="135"/>
      <c r="E809" s="135"/>
      <c r="F809" s="135"/>
      <c r="G809" s="135"/>
      <c r="H809" s="135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5"/>
      <c r="T809" s="135"/>
      <c r="U809" s="135"/>
      <c r="V809" s="135"/>
      <c r="W809" s="135"/>
      <c r="X809" s="135"/>
      <c r="Y809" s="135"/>
      <c r="Z809" s="135"/>
    </row>
    <row r="810" spans="1:26" ht="23.25" customHeight="1">
      <c r="A810" s="135"/>
      <c r="B810" s="135"/>
      <c r="C810" s="135"/>
      <c r="D810" s="135"/>
      <c r="E810" s="135"/>
      <c r="F810" s="135"/>
      <c r="G810" s="135"/>
      <c r="H810" s="135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5"/>
      <c r="T810" s="135"/>
      <c r="U810" s="135"/>
      <c r="V810" s="135"/>
      <c r="W810" s="135"/>
      <c r="X810" s="135"/>
      <c r="Y810" s="135"/>
      <c r="Z810" s="135"/>
    </row>
    <row r="811" spans="1:26" ht="23.25" customHeight="1">
      <c r="A811" s="135"/>
      <c r="B811" s="135"/>
      <c r="C811" s="135"/>
      <c r="D811" s="135"/>
      <c r="E811" s="135"/>
      <c r="F811" s="135"/>
      <c r="G811" s="135"/>
      <c r="H811" s="135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5"/>
      <c r="T811" s="135"/>
      <c r="U811" s="135"/>
      <c r="V811" s="135"/>
      <c r="W811" s="135"/>
      <c r="X811" s="135"/>
      <c r="Y811" s="135"/>
      <c r="Z811" s="135"/>
    </row>
    <row r="812" spans="1:26" ht="23.25" customHeight="1">
      <c r="A812" s="135"/>
      <c r="B812" s="135"/>
      <c r="C812" s="135"/>
      <c r="D812" s="135"/>
      <c r="E812" s="135"/>
      <c r="F812" s="135"/>
      <c r="G812" s="135"/>
      <c r="H812" s="135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5"/>
      <c r="T812" s="135"/>
      <c r="U812" s="135"/>
      <c r="V812" s="135"/>
      <c r="W812" s="135"/>
      <c r="X812" s="135"/>
      <c r="Y812" s="135"/>
      <c r="Z812" s="135"/>
    </row>
    <row r="813" spans="1:26" ht="23.25" customHeight="1">
      <c r="A813" s="135"/>
      <c r="B813" s="135"/>
      <c r="C813" s="135"/>
      <c r="D813" s="135"/>
      <c r="E813" s="135"/>
      <c r="F813" s="135"/>
      <c r="G813" s="135"/>
      <c r="H813" s="135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5"/>
      <c r="T813" s="135"/>
      <c r="U813" s="135"/>
      <c r="V813" s="135"/>
      <c r="W813" s="135"/>
      <c r="X813" s="135"/>
      <c r="Y813" s="135"/>
      <c r="Z813" s="135"/>
    </row>
    <row r="814" spans="1:26" ht="23.25" customHeight="1">
      <c r="A814" s="135"/>
      <c r="B814" s="135"/>
      <c r="C814" s="135"/>
      <c r="D814" s="135"/>
      <c r="E814" s="135"/>
      <c r="F814" s="135"/>
      <c r="G814" s="135"/>
      <c r="H814" s="135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5"/>
      <c r="T814" s="135"/>
      <c r="U814" s="135"/>
      <c r="V814" s="135"/>
      <c r="W814" s="135"/>
      <c r="X814" s="135"/>
      <c r="Y814" s="135"/>
      <c r="Z814" s="135"/>
    </row>
    <row r="815" spans="1:26" ht="23.25" customHeight="1">
      <c r="A815" s="135"/>
      <c r="B815" s="135"/>
      <c r="C815" s="135"/>
      <c r="D815" s="135"/>
      <c r="E815" s="135"/>
      <c r="F815" s="135"/>
      <c r="G815" s="135"/>
      <c r="H815" s="135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5"/>
      <c r="T815" s="135"/>
      <c r="U815" s="135"/>
      <c r="V815" s="135"/>
      <c r="W815" s="135"/>
      <c r="X815" s="135"/>
      <c r="Y815" s="135"/>
      <c r="Z815" s="135"/>
    </row>
    <row r="816" spans="1:26" ht="23.25" customHeight="1">
      <c r="A816" s="135"/>
      <c r="B816" s="135"/>
      <c r="C816" s="135"/>
      <c r="D816" s="135"/>
      <c r="E816" s="135"/>
      <c r="F816" s="135"/>
      <c r="G816" s="135"/>
      <c r="H816" s="135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5"/>
      <c r="T816" s="135"/>
      <c r="U816" s="135"/>
      <c r="V816" s="135"/>
      <c r="W816" s="135"/>
      <c r="X816" s="135"/>
      <c r="Y816" s="135"/>
      <c r="Z816" s="135"/>
    </row>
    <row r="817" spans="1:26" ht="23.25" customHeight="1">
      <c r="A817" s="135"/>
      <c r="B817" s="135"/>
      <c r="C817" s="135"/>
      <c r="D817" s="135"/>
      <c r="E817" s="135"/>
      <c r="F817" s="135"/>
      <c r="G817" s="135"/>
      <c r="H817" s="135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5"/>
      <c r="T817" s="135"/>
      <c r="U817" s="135"/>
      <c r="V817" s="135"/>
      <c r="W817" s="135"/>
      <c r="X817" s="135"/>
      <c r="Y817" s="135"/>
      <c r="Z817" s="135"/>
    </row>
    <row r="818" spans="1:26" ht="23.25" customHeight="1">
      <c r="A818" s="135"/>
      <c r="B818" s="135"/>
      <c r="C818" s="135"/>
      <c r="D818" s="135"/>
      <c r="E818" s="135"/>
      <c r="F818" s="135"/>
      <c r="G818" s="135"/>
      <c r="H818" s="135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5"/>
      <c r="T818" s="135"/>
      <c r="U818" s="135"/>
      <c r="V818" s="135"/>
      <c r="W818" s="135"/>
      <c r="X818" s="135"/>
      <c r="Y818" s="135"/>
      <c r="Z818" s="135"/>
    </row>
    <row r="819" spans="1:26" ht="23.25" customHeight="1">
      <c r="A819" s="135"/>
      <c r="B819" s="135"/>
      <c r="C819" s="135"/>
      <c r="D819" s="135"/>
      <c r="E819" s="135"/>
      <c r="F819" s="135"/>
      <c r="G819" s="135"/>
      <c r="H819" s="135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5"/>
      <c r="T819" s="135"/>
      <c r="U819" s="135"/>
      <c r="V819" s="135"/>
      <c r="W819" s="135"/>
      <c r="X819" s="135"/>
      <c r="Y819" s="135"/>
      <c r="Z819" s="135"/>
    </row>
    <row r="820" spans="1:26" ht="23.25" customHeight="1">
      <c r="A820" s="135"/>
      <c r="B820" s="135"/>
      <c r="C820" s="135"/>
      <c r="D820" s="135"/>
      <c r="E820" s="135"/>
      <c r="F820" s="135"/>
      <c r="G820" s="135"/>
      <c r="H820" s="135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5"/>
      <c r="T820" s="135"/>
      <c r="U820" s="135"/>
      <c r="V820" s="135"/>
      <c r="W820" s="135"/>
      <c r="X820" s="135"/>
      <c r="Y820" s="135"/>
      <c r="Z820" s="135"/>
    </row>
    <row r="821" spans="1:26" ht="23.25" customHeight="1">
      <c r="A821" s="135"/>
      <c r="B821" s="135"/>
      <c r="C821" s="135"/>
      <c r="D821" s="135"/>
      <c r="E821" s="135"/>
      <c r="F821" s="135"/>
      <c r="G821" s="135"/>
      <c r="H821" s="135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5"/>
      <c r="T821" s="135"/>
      <c r="U821" s="135"/>
      <c r="V821" s="135"/>
      <c r="W821" s="135"/>
      <c r="X821" s="135"/>
      <c r="Y821" s="135"/>
      <c r="Z821" s="135"/>
    </row>
    <row r="822" spans="1:26" ht="23.25" customHeight="1">
      <c r="A822" s="135"/>
      <c r="B822" s="135"/>
      <c r="C822" s="135"/>
      <c r="D822" s="135"/>
      <c r="E822" s="135"/>
      <c r="F822" s="135"/>
      <c r="G822" s="135"/>
      <c r="H822" s="135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5"/>
      <c r="T822" s="135"/>
      <c r="U822" s="135"/>
      <c r="V822" s="135"/>
      <c r="W822" s="135"/>
      <c r="X822" s="135"/>
      <c r="Y822" s="135"/>
      <c r="Z822" s="135"/>
    </row>
    <row r="823" spans="1:26" ht="23.25" customHeight="1">
      <c r="A823" s="135"/>
      <c r="B823" s="135"/>
      <c r="C823" s="135"/>
      <c r="D823" s="135"/>
      <c r="E823" s="135"/>
      <c r="F823" s="135"/>
      <c r="G823" s="135"/>
      <c r="H823" s="135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5"/>
      <c r="T823" s="135"/>
      <c r="U823" s="135"/>
      <c r="V823" s="135"/>
      <c r="W823" s="135"/>
      <c r="X823" s="135"/>
      <c r="Y823" s="135"/>
      <c r="Z823" s="135"/>
    </row>
    <row r="824" spans="1:26" ht="23.25" customHeight="1">
      <c r="A824" s="135"/>
      <c r="B824" s="135"/>
      <c r="C824" s="135"/>
      <c r="D824" s="135"/>
      <c r="E824" s="135"/>
      <c r="F824" s="135"/>
      <c r="G824" s="135"/>
      <c r="H824" s="135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5"/>
      <c r="T824" s="135"/>
      <c r="U824" s="135"/>
      <c r="V824" s="135"/>
      <c r="W824" s="135"/>
      <c r="X824" s="135"/>
      <c r="Y824" s="135"/>
      <c r="Z824" s="135"/>
    </row>
    <row r="825" spans="1:26" ht="23.25" customHeight="1">
      <c r="A825" s="135"/>
      <c r="B825" s="135"/>
      <c r="C825" s="135"/>
      <c r="D825" s="135"/>
      <c r="E825" s="135"/>
      <c r="F825" s="135"/>
      <c r="G825" s="135"/>
      <c r="H825" s="135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5"/>
      <c r="T825" s="135"/>
      <c r="U825" s="135"/>
      <c r="V825" s="135"/>
      <c r="W825" s="135"/>
      <c r="X825" s="135"/>
      <c r="Y825" s="135"/>
      <c r="Z825" s="135"/>
    </row>
    <row r="826" spans="1:26" ht="23.25" customHeight="1">
      <c r="A826" s="135"/>
      <c r="B826" s="135"/>
      <c r="C826" s="135"/>
      <c r="D826" s="135"/>
      <c r="E826" s="135"/>
      <c r="F826" s="135"/>
      <c r="G826" s="135"/>
      <c r="H826" s="135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5"/>
      <c r="T826" s="135"/>
      <c r="U826" s="135"/>
      <c r="V826" s="135"/>
      <c r="W826" s="135"/>
      <c r="X826" s="135"/>
      <c r="Y826" s="135"/>
      <c r="Z826" s="135"/>
    </row>
    <row r="827" spans="1:26" ht="23.25" customHeight="1">
      <c r="A827" s="135"/>
      <c r="B827" s="135"/>
      <c r="C827" s="135"/>
      <c r="D827" s="135"/>
      <c r="E827" s="135"/>
      <c r="F827" s="135"/>
      <c r="G827" s="135"/>
      <c r="H827" s="135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5"/>
      <c r="T827" s="135"/>
      <c r="U827" s="135"/>
      <c r="V827" s="135"/>
      <c r="W827" s="135"/>
      <c r="X827" s="135"/>
      <c r="Y827" s="135"/>
      <c r="Z827" s="135"/>
    </row>
    <row r="828" spans="1:26" ht="23.25" customHeight="1">
      <c r="A828" s="135"/>
      <c r="B828" s="135"/>
      <c r="C828" s="135"/>
      <c r="D828" s="135"/>
      <c r="E828" s="135"/>
      <c r="F828" s="135"/>
      <c r="G828" s="135"/>
      <c r="H828" s="135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5"/>
      <c r="T828" s="135"/>
      <c r="U828" s="135"/>
      <c r="V828" s="135"/>
      <c r="W828" s="135"/>
      <c r="X828" s="135"/>
      <c r="Y828" s="135"/>
      <c r="Z828" s="135"/>
    </row>
    <row r="829" spans="1:26" ht="23.25" customHeight="1">
      <c r="A829" s="135"/>
      <c r="B829" s="135"/>
      <c r="C829" s="135"/>
      <c r="D829" s="135"/>
      <c r="E829" s="135"/>
      <c r="F829" s="135"/>
      <c r="G829" s="135"/>
      <c r="H829" s="135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5"/>
      <c r="T829" s="135"/>
      <c r="U829" s="135"/>
      <c r="V829" s="135"/>
      <c r="W829" s="135"/>
      <c r="X829" s="135"/>
      <c r="Y829" s="135"/>
      <c r="Z829" s="135"/>
    </row>
    <row r="830" spans="1:26" ht="23.25" customHeight="1">
      <c r="A830" s="135"/>
      <c r="B830" s="135"/>
      <c r="C830" s="135"/>
      <c r="D830" s="135"/>
      <c r="E830" s="135"/>
      <c r="F830" s="135"/>
      <c r="G830" s="135"/>
      <c r="H830" s="135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5"/>
      <c r="T830" s="135"/>
      <c r="U830" s="135"/>
      <c r="V830" s="135"/>
      <c r="W830" s="135"/>
      <c r="X830" s="135"/>
      <c r="Y830" s="135"/>
      <c r="Z830" s="135"/>
    </row>
    <row r="831" spans="1:26" ht="23.25" customHeight="1">
      <c r="A831" s="135"/>
      <c r="B831" s="135"/>
      <c r="C831" s="135"/>
      <c r="D831" s="135"/>
      <c r="E831" s="135"/>
      <c r="F831" s="135"/>
      <c r="G831" s="135"/>
      <c r="H831" s="135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5"/>
      <c r="T831" s="135"/>
      <c r="U831" s="135"/>
      <c r="V831" s="135"/>
      <c r="W831" s="135"/>
      <c r="X831" s="135"/>
      <c r="Y831" s="135"/>
      <c r="Z831" s="135"/>
    </row>
    <row r="832" spans="1:26" ht="23.25" customHeight="1">
      <c r="A832" s="135"/>
      <c r="B832" s="135"/>
      <c r="C832" s="135"/>
      <c r="D832" s="135"/>
      <c r="E832" s="135"/>
      <c r="F832" s="135"/>
      <c r="G832" s="135"/>
      <c r="H832" s="135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5"/>
      <c r="T832" s="135"/>
      <c r="U832" s="135"/>
      <c r="V832" s="135"/>
      <c r="W832" s="135"/>
      <c r="X832" s="135"/>
      <c r="Y832" s="135"/>
      <c r="Z832" s="135"/>
    </row>
    <row r="833" spans="1:26" ht="23.25" customHeight="1">
      <c r="A833" s="135"/>
      <c r="B833" s="135"/>
      <c r="C833" s="135"/>
      <c r="D833" s="135"/>
      <c r="E833" s="135"/>
      <c r="F833" s="135"/>
      <c r="G833" s="135"/>
      <c r="H833" s="135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5"/>
      <c r="T833" s="135"/>
      <c r="U833" s="135"/>
      <c r="V833" s="135"/>
      <c r="W833" s="135"/>
      <c r="X833" s="135"/>
      <c r="Y833" s="135"/>
      <c r="Z833" s="135"/>
    </row>
    <row r="834" spans="1:26" ht="23.25" customHeight="1">
      <c r="A834" s="135"/>
      <c r="B834" s="135"/>
      <c r="C834" s="135"/>
      <c r="D834" s="135"/>
      <c r="E834" s="135"/>
      <c r="F834" s="135"/>
      <c r="G834" s="135"/>
      <c r="H834" s="135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5"/>
      <c r="T834" s="135"/>
      <c r="U834" s="135"/>
      <c r="V834" s="135"/>
      <c r="W834" s="135"/>
      <c r="X834" s="135"/>
      <c r="Y834" s="135"/>
      <c r="Z834" s="135"/>
    </row>
    <row r="835" spans="1:26" ht="23.25" customHeight="1">
      <c r="A835" s="135"/>
      <c r="B835" s="135"/>
      <c r="C835" s="135"/>
      <c r="D835" s="135"/>
      <c r="E835" s="135"/>
      <c r="F835" s="135"/>
      <c r="G835" s="135"/>
      <c r="H835" s="135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5"/>
      <c r="T835" s="135"/>
      <c r="U835" s="135"/>
      <c r="V835" s="135"/>
      <c r="W835" s="135"/>
      <c r="X835" s="135"/>
      <c r="Y835" s="135"/>
      <c r="Z835" s="135"/>
    </row>
    <row r="836" spans="1:26" ht="23.25" customHeight="1">
      <c r="A836" s="135"/>
      <c r="B836" s="135"/>
      <c r="C836" s="135"/>
      <c r="D836" s="135"/>
      <c r="E836" s="135"/>
      <c r="F836" s="135"/>
      <c r="G836" s="135"/>
      <c r="H836" s="135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5"/>
      <c r="T836" s="135"/>
      <c r="U836" s="135"/>
      <c r="V836" s="135"/>
      <c r="W836" s="135"/>
      <c r="X836" s="135"/>
      <c r="Y836" s="135"/>
      <c r="Z836" s="135"/>
    </row>
    <row r="837" spans="1:26" ht="23.25" customHeight="1">
      <c r="A837" s="135"/>
      <c r="B837" s="135"/>
      <c r="C837" s="135"/>
      <c r="D837" s="135"/>
      <c r="E837" s="135"/>
      <c r="F837" s="135"/>
      <c r="G837" s="135"/>
      <c r="H837" s="135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5"/>
      <c r="T837" s="135"/>
      <c r="U837" s="135"/>
      <c r="V837" s="135"/>
      <c r="W837" s="135"/>
      <c r="X837" s="135"/>
      <c r="Y837" s="135"/>
      <c r="Z837" s="135"/>
    </row>
    <row r="838" spans="1:26" ht="23.25" customHeight="1">
      <c r="A838" s="135"/>
      <c r="B838" s="135"/>
      <c r="C838" s="135"/>
      <c r="D838" s="135"/>
      <c r="E838" s="135"/>
      <c r="F838" s="135"/>
      <c r="G838" s="135"/>
      <c r="H838" s="135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5"/>
      <c r="T838" s="135"/>
      <c r="U838" s="135"/>
      <c r="V838" s="135"/>
      <c r="W838" s="135"/>
      <c r="X838" s="135"/>
      <c r="Y838" s="135"/>
      <c r="Z838" s="135"/>
    </row>
    <row r="839" spans="1:26" ht="23.25" customHeight="1">
      <c r="A839" s="135"/>
      <c r="B839" s="135"/>
      <c r="C839" s="135"/>
      <c r="D839" s="135"/>
      <c r="E839" s="135"/>
      <c r="F839" s="135"/>
      <c r="G839" s="135"/>
      <c r="H839" s="135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5"/>
      <c r="T839" s="135"/>
      <c r="U839" s="135"/>
      <c r="V839" s="135"/>
      <c r="W839" s="135"/>
      <c r="X839" s="135"/>
      <c r="Y839" s="135"/>
      <c r="Z839" s="135"/>
    </row>
    <row r="840" spans="1:26" ht="23.25" customHeight="1">
      <c r="A840" s="135"/>
      <c r="B840" s="135"/>
      <c r="C840" s="135"/>
      <c r="D840" s="135"/>
      <c r="E840" s="135"/>
      <c r="F840" s="135"/>
      <c r="G840" s="135"/>
      <c r="H840" s="135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5"/>
      <c r="T840" s="135"/>
      <c r="U840" s="135"/>
      <c r="V840" s="135"/>
      <c r="W840" s="135"/>
      <c r="X840" s="135"/>
      <c r="Y840" s="135"/>
      <c r="Z840" s="135"/>
    </row>
    <row r="841" spans="1:26" ht="23.25" customHeight="1">
      <c r="A841" s="135"/>
      <c r="B841" s="135"/>
      <c r="C841" s="135"/>
      <c r="D841" s="135"/>
      <c r="E841" s="135"/>
      <c r="F841" s="135"/>
      <c r="G841" s="135"/>
      <c r="H841" s="135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5"/>
      <c r="T841" s="135"/>
      <c r="U841" s="135"/>
      <c r="V841" s="135"/>
      <c r="W841" s="135"/>
      <c r="X841" s="135"/>
      <c r="Y841" s="135"/>
      <c r="Z841" s="135"/>
    </row>
    <row r="842" spans="1:26" ht="23.25" customHeight="1">
      <c r="A842" s="135"/>
      <c r="B842" s="135"/>
      <c r="C842" s="135"/>
      <c r="D842" s="135"/>
      <c r="E842" s="135"/>
      <c r="F842" s="135"/>
      <c r="G842" s="135"/>
      <c r="H842" s="135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5"/>
      <c r="T842" s="135"/>
      <c r="U842" s="135"/>
      <c r="V842" s="135"/>
      <c r="W842" s="135"/>
      <c r="X842" s="135"/>
      <c r="Y842" s="135"/>
      <c r="Z842" s="135"/>
    </row>
    <row r="843" spans="1:26" ht="23.25" customHeight="1">
      <c r="A843" s="135"/>
      <c r="B843" s="135"/>
      <c r="C843" s="135"/>
      <c r="D843" s="135"/>
      <c r="E843" s="135"/>
      <c r="F843" s="135"/>
      <c r="G843" s="135"/>
      <c r="H843" s="135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5"/>
      <c r="T843" s="135"/>
      <c r="U843" s="135"/>
      <c r="V843" s="135"/>
      <c r="W843" s="135"/>
      <c r="X843" s="135"/>
      <c r="Y843" s="135"/>
      <c r="Z843" s="135"/>
    </row>
    <row r="844" spans="1:26" ht="23.25" customHeight="1">
      <c r="A844" s="135"/>
      <c r="B844" s="135"/>
      <c r="C844" s="135"/>
      <c r="D844" s="135"/>
      <c r="E844" s="135"/>
      <c r="F844" s="135"/>
      <c r="G844" s="135"/>
      <c r="H844" s="135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5"/>
      <c r="T844" s="135"/>
      <c r="U844" s="135"/>
      <c r="V844" s="135"/>
      <c r="W844" s="135"/>
      <c r="X844" s="135"/>
      <c r="Y844" s="135"/>
      <c r="Z844" s="135"/>
    </row>
    <row r="845" spans="1:26" ht="23.25" customHeight="1">
      <c r="A845" s="135"/>
      <c r="B845" s="135"/>
      <c r="C845" s="135"/>
      <c r="D845" s="135"/>
      <c r="E845" s="135"/>
      <c r="F845" s="135"/>
      <c r="G845" s="135"/>
      <c r="H845" s="135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5"/>
      <c r="T845" s="135"/>
      <c r="U845" s="135"/>
      <c r="V845" s="135"/>
      <c r="W845" s="135"/>
      <c r="X845" s="135"/>
      <c r="Y845" s="135"/>
      <c r="Z845" s="135"/>
    </row>
    <row r="846" spans="1:26" ht="23.25" customHeight="1">
      <c r="A846" s="135"/>
      <c r="B846" s="135"/>
      <c r="C846" s="135"/>
      <c r="D846" s="135"/>
      <c r="E846" s="135"/>
      <c r="F846" s="135"/>
      <c r="G846" s="135"/>
      <c r="H846" s="135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5"/>
      <c r="T846" s="135"/>
      <c r="U846" s="135"/>
      <c r="V846" s="135"/>
      <c r="W846" s="135"/>
      <c r="X846" s="135"/>
      <c r="Y846" s="135"/>
      <c r="Z846" s="135"/>
    </row>
    <row r="847" spans="1:26" ht="23.25" customHeight="1">
      <c r="A847" s="135"/>
      <c r="B847" s="135"/>
      <c r="C847" s="135"/>
      <c r="D847" s="135"/>
      <c r="E847" s="135"/>
      <c r="F847" s="135"/>
      <c r="G847" s="135"/>
      <c r="H847" s="135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5"/>
      <c r="T847" s="135"/>
      <c r="U847" s="135"/>
      <c r="V847" s="135"/>
      <c r="W847" s="135"/>
      <c r="X847" s="135"/>
      <c r="Y847" s="135"/>
      <c r="Z847" s="135"/>
    </row>
    <row r="848" spans="1:26" ht="23.25" customHeight="1">
      <c r="A848" s="135"/>
      <c r="B848" s="135"/>
      <c r="C848" s="135"/>
      <c r="D848" s="135"/>
      <c r="E848" s="135"/>
      <c r="F848" s="135"/>
      <c r="G848" s="135"/>
      <c r="H848" s="135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5"/>
      <c r="T848" s="135"/>
      <c r="U848" s="135"/>
      <c r="V848" s="135"/>
      <c r="W848" s="135"/>
      <c r="X848" s="135"/>
      <c r="Y848" s="135"/>
      <c r="Z848" s="135"/>
    </row>
    <row r="849" spans="1:26" ht="23.25" customHeight="1">
      <c r="A849" s="135"/>
      <c r="B849" s="135"/>
      <c r="C849" s="135"/>
      <c r="D849" s="135"/>
      <c r="E849" s="135"/>
      <c r="F849" s="135"/>
      <c r="G849" s="135"/>
      <c r="H849" s="135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5"/>
      <c r="T849" s="135"/>
      <c r="U849" s="135"/>
      <c r="V849" s="135"/>
      <c r="W849" s="135"/>
      <c r="X849" s="135"/>
      <c r="Y849" s="135"/>
      <c r="Z849" s="135"/>
    </row>
    <row r="850" spans="1:26" ht="23.25" customHeight="1">
      <c r="A850" s="135"/>
      <c r="B850" s="135"/>
      <c r="C850" s="135"/>
      <c r="D850" s="135"/>
      <c r="E850" s="135"/>
      <c r="F850" s="135"/>
      <c r="G850" s="135"/>
      <c r="H850" s="135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5"/>
      <c r="T850" s="135"/>
      <c r="U850" s="135"/>
      <c r="V850" s="135"/>
      <c r="W850" s="135"/>
      <c r="X850" s="135"/>
      <c r="Y850" s="135"/>
      <c r="Z850" s="135"/>
    </row>
    <row r="851" spans="1:26" ht="23.25" customHeight="1">
      <c r="A851" s="135"/>
      <c r="B851" s="135"/>
      <c r="C851" s="135"/>
      <c r="D851" s="135"/>
      <c r="E851" s="135"/>
      <c r="F851" s="135"/>
      <c r="G851" s="135"/>
      <c r="H851" s="135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5"/>
      <c r="T851" s="135"/>
      <c r="U851" s="135"/>
      <c r="V851" s="135"/>
      <c r="W851" s="135"/>
      <c r="X851" s="135"/>
      <c r="Y851" s="135"/>
      <c r="Z851" s="135"/>
    </row>
    <row r="852" spans="1:26" ht="23.25" customHeight="1">
      <c r="A852" s="135"/>
      <c r="B852" s="135"/>
      <c r="C852" s="135"/>
      <c r="D852" s="135"/>
      <c r="E852" s="135"/>
      <c r="F852" s="135"/>
      <c r="G852" s="135"/>
      <c r="H852" s="135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5"/>
      <c r="T852" s="135"/>
      <c r="U852" s="135"/>
      <c r="V852" s="135"/>
      <c r="W852" s="135"/>
      <c r="X852" s="135"/>
      <c r="Y852" s="135"/>
      <c r="Z852" s="135"/>
    </row>
    <row r="853" spans="1:26" ht="23.25" customHeight="1">
      <c r="A853" s="135"/>
      <c r="B853" s="135"/>
      <c r="C853" s="135"/>
      <c r="D853" s="135"/>
      <c r="E853" s="135"/>
      <c r="F853" s="135"/>
      <c r="G853" s="135"/>
      <c r="H853" s="135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5"/>
      <c r="T853" s="135"/>
      <c r="U853" s="135"/>
      <c r="V853" s="135"/>
      <c r="W853" s="135"/>
      <c r="X853" s="135"/>
      <c r="Y853" s="135"/>
      <c r="Z853" s="135"/>
    </row>
    <row r="854" spans="1:26" ht="23.25" customHeight="1">
      <c r="A854" s="135"/>
      <c r="B854" s="135"/>
      <c r="C854" s="135"/>
      <c r="D854" s="135"/>
      <c r="E854" s="135"/>
      <c r="F854" s="135"/>
      <c r="G854" s="135"/>
      <c r="H854" s="135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5"/>
      <c r="T854" s="135"/>
      <c r="U854" s="135"/>
      <c r="V854" s="135"/>
      <c r="W854" s="135"/>
      <c r="X854" s="135"/>
      <c r="Y854" s="135"/>
      <c r="Z854" s="135"/>
    </row>
    <row r="855" spans="1:26" ht="23.25" customHeight="1">
      <c r="A855" s="135"/>
      <c r="B855" s="135"/>
      <c r="C855" s="135"/>
      <c r="D855" s="135"/>
      <c r="E855" s="135"/>
      <c r="F855" s="135"/>
      <c r="G855" s="135"/>
      <c r="H855" s="135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5"/>
      <c r="T855" s="135"/>
      <c r="U855" s="135"/>
      <c r="V855" s="135"/>
      <c r="W855" s="135"/>
      <c r="X855" s="135"/>
      <c r="Y855" s="135"/>
      <c r="Z855" s="135"/>
    </row>
    <row r="856" spans="1:26" ht="23.25" customHeight="1">
      <c r="A856" s="135"/>
      <c r="B856" s="135"/>
      <c r="C856" s="135"/>
      <c r="D856" s="135"/>
      <c r="E856" s="135"/>
      <c r="F856" s="135"/>
      <c r="G856" s="135"/>
      <c r="H856" s="135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5"/>
      <c r="T856" s="135"/>
      <c r="U856" s="135"/>
      <c r="V856" s="135"/>
      <c r="W856" s="135"/>
      <c r="X856" s="135"/>
      <c r="Y856" s="135"/>
      <c r="Z856" s="135"/>
    </row>
    <row r="857" spans="1:26" ht="23.25" customHeight="1">
      <c r="A857" s="135"/>
      <c r="B857" s="135"/>
      <c r="C857" s="135"/>
      <c r="D857" s="135"/>
      <c r="E857" s="135"/>
      <c r="F857" s="135"/>
      <c r="G857" s="135"/>
      <c r="H857" s="135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5"/>
      <c r="T857" s="135"/>
      <c r="U857" s="135"/>
      <c r="V857" s="135"/>
      <c r="W857" s="135"/>
      <c r="X857" s="135"/>
      <c r="Y857" s="135"/>
      <c r="Z857" s="135"/>
    </row>
    <row r="858" spans="1:26" ht="23.25" customHeight="1">
      <c r="A858" s="135"/>
      <c r="B858" s="135"/>
      <c r="C858" s="135"/>
      <c r="D858" s="135"/>
      <c r="E858" s="135"/>
      <c r="F858" s="135"/>
      <c r="G858" s="135"/>
      <c r="H858" s="135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5"/>
      <c r="T858" s="135"/>
      <c r="U858" s="135"/>
      <c r="V858" s="135"/>
      <c r="W858" s="135"/>
      <c r="X858" s="135"/>
      <c r="Y858" s="135"/>
      <c r="Z858" s="135"/>
    </row>
    <row r="859" spans="1:26" ht="23.25" customHeight="1">
      <c r="A859" s="135"/>
      <c r="B859" s="135"/>
      <c r="C859" s="135"/>
      <c r="D859" s="135"/>
      <c r="E859" s="135"/>
      <c r="F859" s="135"/>
      <c r="G859" s="135"/>
      <c r="H859" s="135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5"/>
      <c r="T859" s="135"/>
      <c r="U859" s="135"/>
      <c r="V859" s="135"/>
      <c r="W859" s="135"/>
      <c r="X859" s="135"/>
      <c r="Y859" s="135"/>
      <c r="Z859" s="135"/>
    </row>
    <row r="860" spans="1:26" ht="23.25" customHeight="1">
      <c r="A860" s="135"/>
      <c r="B860" s="135"/>
      <c r="C860" s="135"/>
      <c r="D860" s="135"/>
      <c r="E860" s="135"/>
      <c r="F860" s="135"/>
      <c r="G860" s="135"/>
      <c r="H860" s="135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5"/>
      <c r="T860" s="135"/>
      <c r="U860" s="135"/>
      <c r="V860" s="135"/>
      <c r="W860" s="135"/>
      <c r="X860" s="135"/>
      <c r="Y860" s="135"/>
      <c r="Z860" s="135"/>
    </row>
    <row r="861" spans="1:26" ht="23.25" customHeight="1">
      <c r="A861" s="135"/>
      <c r="B861" s="135"/>
      <c r="C861" s="135"/>
      <c r="D861" s="135"/>
      <c r="E861" s="135"/>
      <c r="F861" s="135"/>
      <c r="G861" s="135"/>
      <c r="H861" s="135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5"/>
      <c r="T861" s="135"/>
      <c r="U861" s="135"/>
      <c r="V861" s="135"/>
      <c r="W861" s="135"/>
      <c r="X861" s="135"/>
      <c r="Y861" s="135"/>
      <c r="Z861" s="135"/>
    </row>
    <row r="862" spans="1:26" ht="23.25" customHeight="1">
      <c r="A862" s="135"/>
      <c r="B862" s="135"/>
      <c r="C862" s="135"/>
      <c r="D862" s="135"/>
      <c r="E862" s="135"/>
      <c r="F862" s="135"/>
      <c r="G862" s="135"/>
      <c r="H862" s="135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5"/>
      <c r="T862" s="135"/>
      <c r="U862" s="135"/>
      <c r="V862" s="135"/>
      <c r="W862" s="135"/>
      <c r="X862" s="135"/>
      <c r="Y862" s="135"/>
      <c r="Z862" s="135"/>
    </row>
    <row r="863" spans="1:26" ht="23.25" customHeight="1">
      <c r="A863" s="135"/>
      <c r="B863" s="135"/>
      <c r="C863" s="135"/>
      <c r="D863" s="135"/>
      <c r="E863" s="135"/>
      <c r="F863" s="135"/>
      <c r="G863" s="135"/>
      <c r="H863" s="135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5"/>
      <c r="T863" s="135"/>
      <c r="U863" s="135"/>
      <c r="V863" s="135"/>
      <c r="W863" s="135"/>
      <c r="X863" s="135"/>
      <c r="Y863" s="135"/>
      <c r="Z863" s="135"/>
    </row>
    <row r="864" spans="1:26" ht="23.25" customHeight="1">
      <c r="A864" s="135"/>
      <c r="B864" s="135"/>
      <c r="C864" s="135"/>
      <c r="D864" s="135"/>
      <c r="E864" s="135"/>
      <c r="F864" s="135"/>
      <c r="G864" s="135"/>
      <c r="H864" s="135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5"/>
      <c r="T864" s="135"/>
      <c r="U864" s="135"/>
      <c r="V864" s="135"/>
      <c r="W864" s="135"/>
      <c r="X864" s="135"/>
      <c r="Y864" s="135"/>
      <c r="Z864" s="135"/>
    </row>
    <row r="865" spans="1:26" ht="23.25" customHeight="1">
      <c r="A865" s="135"/>
      <c r="B865" s="135"/>
      <c r="C865" s="135"/>
      <c r="D865" s="135"/>
      <c r="E865" s="135"/>
      <c r="F865" s="135"/>
      <c r="G865" s="135"/>
      <c r="H865" s="135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5"/>
      <c r="T865" s="135"/>
      <c r="U865" s="135"/>
      <c r="V865" s="135"/>
      <c r="W865" s="135"/>
      <c r="X865" s="135"/>
      <c r="Y865" s="135"/>
      <c r="Z865" s="135"/>
    </row>
    <row r="866" spans="1:26" ht="23.25" customHeight="1">
      <c r="A866" s="135"/>
      <c r="B866" s="135"/>
      <c r="C866" s="135"/>
      <c r="D866" s="135"/>
      <c r="E866" s="135"/>
      <c r="F866" s="135"/>
      <c r="G866" s="135"/>
      <c r="H866" s="135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5"/>
      <c r="T866" s="135"/>
      <c r="U866" s="135"/>
      <c r="V866" s="135"/>
      <c r="W866" s="135"/>
      <c r="X866" s="135"/>
      <c r="Y866" s="135"/>
      <c r="Z866" s="135"/>
    </row>
    <row r="867" spans="1:26" ht="23.25" customHeight="1">
      <c r="A867" s="135"/>
      <c r="B867" s="135"/>
      <c r="C867" s="135"/>
      <c r="D867" s="135"/>
      <c r="E867" s="135"/>
      <c r="F867" s="135"/>
      <c r="G867" s="135"/>
      <c r="H867" s="135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5"/>
      <c r="T867" s="135"/>
      <c r="U867" s="135"/>
      <c r="V867" s="135"/>
      <c r="W867" s="135"/>
      <c r="X867" s="135"/>
      <c r="Y867" s="135"/>
      <c r="Z867" s="135"/>
    </row>
    <row r="868" spans="1:26" ht="23.25" customHeight="1">
      <c r="A868" s="135"/>
      <c r="B868" s="135"/>
      <c r="C868" s="135"/>
      <c r="D868" s="135"/>
      <c r="E868" s="135"/>
      <c r="F868" s="135"/>
      <c r="G868" s="135"/>
      <c r="H868" s="135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5"/>
      <c r="T868" s="135"/>
      <c r="U868" s="135"/>
      <c r="V868" s="135"/>
      <c r="W868" s="135"/>
      <c r="X868" s="135"/>
      <c r="Y868" s="135"/>
      <c r="Z868" s="135"/>
    </row>
    <row r="869" spans="1:26" ht="23.25" customHeight="1">
      <c r="A869" s="135"/>
      <c r="B869" s="135"/>
      <c r="C869" s="135"/>
      <c r="D869" s="135"/>
      <c r="E869" s="135"/>
      <c r="F869" s="135"/>
      <c r="G869" s="135"/>
      <c r="H869" s="135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5"/>
      <c r="T869" s="135"/>
      <c r="U869" s="135"/>
      <c r="V869" s="135"/>
      <c r="W869" s="135"/>
      <c r="X869" s="135"/>
      <c r="Y869" s="135"/>
      <c r="Z869" s="135"/>
    </row>
    <row r="870" spans="1:26" ht="23.25" customHeight="1">
      <c r="A870" s="135"/>
      <c r="B870" s="135"/>
      <c r="C870" s="135"/>
      <c r="D870" s="135"/>
      <c r="E870" s="135"/>
      <c r="F870" s="135"/>
      <c r="G870" s="135"/>
      <c r="H870" s="135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5"/>
      <c r="T870" s="135"/>
      <c r="U870" s="135"/>
      <c r="V870" s="135"/>
      <c r="W870" s="135"/>
      <c r="X870" s="135"/>
      <c r="Y870" s="135"/>
      <c r="Z870" s="135"/>
    </row>
    <row r="871" spans="1:26" ht="23.25" customHeight="1">
      <c r="A871" s="135"/>
      <c r="B871" s="135"/>
      <c r="C871" s="135"/>
      <c r="D871" s="135"/>
      <c r="E871" s="135"/>
      <c r="F871" s="135"/>
      <c r="G871" s="135"/>
      <c r="H871" s="135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5"/>
      <c r="T871" s="135"/>
      <c r="U871" s="135"/>
      <c r="V871" s="135"/>
      <c r="W871" s="135"/>
      <c r="X871" s="135"/>
      <c r="Y871" s="135"/>
      <c r="Z871" s="135"/>
    </row>
    <row r="872" spans="1:26" ht="23.25" customHeight="1">
      <c r="A872" s="135"/>
      <c r="B872" s="135"/>
      <c r="C872" s="135"/>
      <c r="D872" s="135"/>
      <c r="E872" s="135"/>
      <c r="F872" s="135"/>
      <c r="G872" s="135"/>
      <c r="H872" s="135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5"/>
      <c r="T872" s="135"/>
      <c r="U872" s="135"/>
      <c r="V872" s="135"/>
      <c r="W872" s="135"/>
      <c r="X872" s="135"/>
      <c r="Y872" s="135"/>
      <c r="Z872" s="135"/>
    </row>
    <row r="873" spans="1:26" ht="23.25" customHeight="1">
      <c r="A873" s="135"/>
      <c r="B873" s="135"/>
      <c r="C873" s="135"/>
      <c r="D873" s="135"/>
      <c r="E873" s="135"/>
      <c r="F873" s="135"/>
      <c r="G873" s="135"/>
      <c r="H873" s="135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5"/>
      <c r="T873" s="135"/>
      <c r="U873" s="135"/>
      <c r="V873" s="135"/>
      <c r="W873" s="135"/>
      <c r="X873" s="135"/>
      <c r="Y873" s="135"/>
      <c r="Z873" s="135"/>
    </row>
    <row r="874" spans="1:26" ht="23.25" customHeight="1">
      <c r="A874" s="135"/>
      <c r="B874" s="135"/>
      <c r="C874" s="135"/>
      <c r="D874" s="135"/>
      <c r="E874" s="135"/>
      <c r="F874" s="135"/>
      <c r="G874" s="135"/>
      <c r="H874" s="135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5"/>
      <c r="T874" s="135"/>
      <c r="U874" s="135"/>
      <c r="V874" s="135"/>
      <c r="W874" s="135"/>
      <c r="X874" s="135"/>
      <c r="Y874" s="135"/>
      <c r="Z874" s="135"/>
    </row>
    <row r="875" spans="1:26" ht="23.25" customHeight="1">
      <c r="A875" s="135"/>
      <c r="B875" s="135"/>
      <c r="C875" s="135"/>
      <c r="D875" s="135"/>
      <c r="E875" s="135"/>
      <c r="F875" s="135"/>
      <c r="G875" s="135"/>
      <c r="H875" s="135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5"/>
      <c r="T875" s="135"/>
      <c r="U875" s="135"/>
      <c r="V875" s="135"/>
      <c r="W875" s="135"/>
      <c r="X875" s="135"/>
      <c r="Y875" s="135"/>
      <c r="Z875" s="135"/>
    </row>
    <row r="876" spans="1:26" ht="23.25" customHeight="1">
      <c r="A876" s="135"/>
      <c r="B876" s="135"/>
      <c r="C876" s="135"/>
      <c r="D876" s="135"/>
      <c r="E876" s="135"/>
      <c r="F876" s="135"/>
      <c r="G876" s="135"/>
      <c r="H876" s="135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5"/>
      <c r="T876" s="135"/>
      <c r="U876" s="135"/>
      <c r="V876" s="135"/>
      <c r="W876" s="135"/>
      <c r="X876" s="135"/>
      <c r="Y876" s="135"/>
      <c r="Z876" s="135"/>
    </row>
    <row r="877" spans="1:26" ht="23.25" customHeight="1">
      <c r="A877" s="135"/>
      <c r="B877" s="135"/>
      <c r="C877" s="135"/>
      <c r="D877" s="135"/>
      <c r="E877" s="135"/>
      <c r="F877" s="135"/>
      <c r="G877" s="135"/>
      <c r="H877" s="135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5"/>
      <c r="T877" s="135"/>
      <c r="U877" s="135"/>
      <c r="V877" s="135"/>
      <c r="W877" s="135"/>
      <c r="X877" s="135"/>
      <c r="Y877" s="135"/>
      <c r="Z877" s="135"/>
    </row>
    <row r="878" spans="1:26" ht="23.25" customHeight="1">
      <c r="A878" s="135"/>
      <c r="B878" s="135"/>
      <c r="C878" s="135"/>
      <c r="D878" s="135"/>
      <c r="E878" s="135"/>
      <c r="F878" s="135"/>
      <c r="G878" s="135"/>
      <c r="H878" s="135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5"/>
      <c r="T878" s="135"/>
      <c r="U878" s="135"/>
      <c r="V878" s="135"/>
      <c r="W878" s="135"/>
      <c r="X878" s="135"/>
      <c r="Y878" s="135"/>
      <c r="Z878" s="135"/>
    </row>
    <row r="879" spans="1:26" ht="23.25" customHeight="1">
      <c r="A879" s="135"/>
      <c r="B879" s="135"/>
      <c r="C879" s="135"/>
      <c r="D879" s="135"/>
      <c r="E879" s="135"/>
      <c r="F879" s="135"/>
      <c r="G879" s="135"/>
      <c r="H879" s="135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5"/>
      <c r="T879" s="135"/>
      <c r="U879" s="135"/>
      <c r="V879" s="135"/>
      <c r="W879" s="135"/>
      <c r="X879" s="135"/>
      <c r="Y879" s="135"/>
      <c r="Z879" s="135"/>
    </row>
    <row r="880" spans="1:26" ht="23.25" customHeight="1">
      <c r="A880" s="135"/>
      <c r="B880" s="135"/>
      <c r="C880" s="135"/>
      <c r="D880" s="135"/>
      <c r="E880" s="135"/>
      <c r="F880" s="135"/>
      <c r="G880" s="135"/>
      <c r="H880" s="135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5"/>
      <c r="T880" s="135"/>
      <c r="U880" s="135"/>
      <c r="V880" s="135"/>
      <c r="W880" s="135"/>
      <c r="X880" s="135"/>
      <c r="Y880" s="135"/>
      <c r="Z880" s="135"/>
    </row>
    <row r="881" spans="1:26" ht="23.25" customHeight="1">
      <c r="A881" s="135"/>
      <c r="B881" s="135"/>
      <c r="C881" s="135"/>
      <c r="D881" s="135"/>
      <c r="E881" s="135"/>
      <c r="F881" s="135"/>
      <c r="G881" s="135"/>
      <c r="H881" s="135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5"/>
      <c r="T881" s="135"/>
      <c r="U881" s="135"/>
      <c r="V881" s="135"/>
      <c r="W881" s="135"/>
      <c r="X881" s="135"/>
      <c r="Y881" s="135"/>
      <c r="Z881" s="135"/>
    </row>
    <row r="882" spans="1:26" ht="23.25" customHeight="1">
      <c r="A882" s="135"/>
      <c r="B882" s="135"/>
      <c r="C882" s="135"/>
      <c r="D882" s="135"/>
      <c r="E882" s="135"/>
      <c r="F882" s="135"/>
      <c r="G882" s="135"/>
      <c r="H882" s="135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5"/>
      <c r="T882" s="135"/>
      <c r="U882" s="135"/>
      <c r="V882" s="135"/>
      <c r="W882" s="135"/>
      <c r="X882" s="135"/>
      <c r="Y882" s="135"/>
      <c r="Z882" s="135"/>
    </row>
    <row r="883" spans="1:26" ht="23.25" customHeight="1">
      <c r="A883" s="135"/>
      <c r="B883" s="135"/>
      <c r="C883" s="135"/>
      <c r="D883" s="135"/>
      <c r="E883" s="135"/>
      <c r="F883" s="135"/>
      <c r="G883" s="135"/>
      <c r="H883" s="135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5"/>
      <c r="T883" s="135"/>
      <c r="U883" s="135"/>
      <c r="V883" s="135"/>
      <c r="W883" s="135"/>
      <c r="X883" s="135"/>
      <c r="Y883" s="135"/>
      <c r="Z883" s="135"/>
    </row>
    <row r="884" spans="1:26" ht="23.25" customHeight="1">
      <c r="A884" s="135"/>
      <c r="B884" s="135"/>
      <c r="C884" s="135"/>
      <c r="D884" s="135"/>
      <c r="E884" s="135"/>
      <c r="F884" s="135"/>
      <c r="G884" s="135"/>
      <c r="H884" s="135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5"/>
      <c r="T884" s="135"/>
      <c r="U884" s="135"/>
      <c r="V884" s="135"/>
      <c r="W884" s="135"/>
      <c r="X884" s="135"/>
      <c r="Y884" s="135"/>
      <c r="Z884" s="135"/>
    </row>
    <row r="885" spans="1:26" ht="23.25" customHeight="1">
      <c r="A885" s="135"/>
      <c r="B885" s="135"/>
      <c r="C885" s="135"/>
      <c r="D885" s="135"/>
      <c r="E885" s="135"/>
      <c r="F885" s="135"/>
      <c r="G885" s="135"/>
      <c r="H885" s="135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5"/>
      <c r="T885" s="135"/>
      <c r="U885" s="135"/>
      <c r="V885" s="135"/>
      <c r="W885" s="135"/>
      <c r="X885" s="135"/>
      <c r="Y885" s="135"/>
      <c r="Z885" s="135"/>
    </row>
    <row r="886" spans="1:26" ht="23.25" customHeight="1">
      <c r="A886" s="135"/>
      <c r="B886" s="135"/>
      <c r="C886" s="135"/>
      <c r="D886" s="135"/>
      <c r="E886" s="135"/>
      <c r="F886" s="135"/>
      <c r="G886" s="135"/>
      <c r="H886" s="135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5"/>
      <c r="T886" s="135"/>
      <c r="U886" s="135"/>
      <c r="V886" s="135"/>
      <c r="W886" s="135"/>
      <c r="X886" s="135"/>
      <c r="Y886" s="135"/>
      <c r="Z886" s="135"/>
    </row>
    <row r="887" spans="1:26" ht="23.25" customHeight="1">
      <c r="A887" s="135"/>
      <c r="B887" s="135"/>
      <c r="C887" s="135"/>
      <c r="D887" s="135"/>
      <c r="E887" s="135"/>
      <c r="F887" s="135"/>
      <c r="G887" s="135"/>
      <c r="H887" s="135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5"/>
      <c r="T887" s="135"/>
      <c r="U887" s="135"/>
      <c r="V887" s="135"/>
      <c r="W887" s="135"/>
      <c r="X887" s="135"/>
      <c r="Y887" s="135"/>
      <c r="Z887" s="135"/>
    </row>
    <row r="888" spans="1:26" ht="23.25" customHeight="1">
      <c r="A888" s="135"/>
      <c r="B888" s="135"/>
      <c r="C888" s="135"/>
      <c r="D888" s="135"/>
      <c r="E888" s="135"/>
      <c r="F888" s="135"/>
      <c r="G888" s="135"/>
      <c r="H888" s="135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5"/>
      <c r="T888" s="135"/>
      <c r="U888" s="135"/>
      <c r="V888" s="135"/>
      <c r="W888" s="135"/>
      <c r="X888" s="135"/>
      <c r="Y888" s="135"/>
      <c r="Z888" s="135"/>
    </row>
    <row r="889" spans="1:26" ht="23.25" customHeight="1">
      <c r="A889" s="135"/>
      <c r="B889" s="135"/>
      <c r="C889" s="135"/>
      <c r="D889" s="135"/>
      <c r="E889" s="135"/>
      <c r="F889" s="135"/>
      <c r="G889" s="135"/>
      <c r="H889" s="135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5"/>
      <c r="T889" s="135"/>
      <c r="U889" s="135"/>
      <c r="V889" s="135"/>
      <c r="W889" s="135"/>
      <c r="X889" s="135"/>
      <c r="Y889" s="135"/>
      <c r="Z889" s="135"/>
    </row>
    <row r="890" spans="1:26" ht="23.25" customHeight="1">
      <c r="A890" s="135"/>
      <c r="B890" s="135"/>
      <c r="C890" s="135"/>
      <c r="D890" s="135"/>
      <c r="E890" s="135"/>
      <c r="F890" s="135"/>
      <c r="G890" s="135"/>
      <c r="H890" s="135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5"/>
      <c r="T890" s="135"/>
      <c r="U890" s="135"/>
      <c r="V890" s="135"/>
      <c r="W890" s="135"/>
      <c r="X890" s="135"/>
      <c r="Y890" s="135"/>
      <c r="Z890" s="135"/>
    </row>
    <row r="891" spans="1:26" ht="23.25" customHeight="1">
      <c r="A891" s="135"/>
      <c r="B891" s="135"/>
      <c r="C891" s="135"/>
      <c r="D891" s="135"/>
      <c r="E891" s="135"/>
      <c r="F891" s="135"/>
      <c r="G891" s="135"/>
      <c r="H891" s="135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5"/>
      <c r="T891" s="135"/>
      <c r="U891" s="135"/>
      <c r="V891" s="135"/>
      <c r="W891" s="135"/>
      <c r="X891" s="135"/>
      <c r="Y891" s="135"/>
      <c r="Z891" s="135"/>
    </row>
    <row r="892" spans="1:26" ht="23.25" customHeight="1">
      <c r="A892" s="135"/>
      <c r="B892" s="135"/>
      <c r="C892" s="135"/>
      <c r="D892" s="135"/>
      <c r="E892" s="135"/>
      <c r="F892" s="135"/>
      <c r="G892" s="135"/>
      <c r="H892" s="135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5"/>
      <c r="T892" s="135"/>
      <c r="U892" s="135"/>
      <c r="V892" s="135"/>
      <c r="W892" s="135"/>
      <c r="X892" s="135"/>
      <c r="Y892" s="135"/>
      <c r="Z892" s="135"/>
    </row>
    <row r="893" spans="1:26" ht="23.25" customHeight="1">
      <c r="A893" s="135"/>
      <c r="B893" s="135"/>
      <c r="C893" s="135"/>
      <c r="D893" s="135"/>
      <c r="E893" s="135"/>
      <c r="F893" s="135"/>
      <c r="G893" s="135"/>
      <c r="H893" s="135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5"/>
      <c r="T893" s="135"/>
      <c r="U893" s="135"/>
      <c r="V893" s="135"/>
      <c r="W893" s="135"/>
      <c r="X893" s="135"/>
      <c r="Y893" s="135"/>
      <c r="Z893" s="135"/>
    </row>
    <row r="894" spans="1:26" ht="23.25" customHeight="1">
      <c r="A894" s="135"/>
      <c r="B894" s="135"/>
      <c r="C894" s="135"/>
      <c r="D894" s="135"/>
      <c r="E894" s="135"/>
      <c r="F894" s="135"/>
      <c r="G894" s="135"/>
      <c r="H894" s="135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5"/>
      <c r="T894" s="135"/>
      <c r="U894" s="135"/>
      <c r="V894" s="135"/>
      <c r="W894" s="135"/>
      <c r="X894" s="135"/>
      <c r="Y894" s="135"/>
      <c r="Z894" s="135"/>
    </row>
    <row r="895" spans="1:26" ht="23.25" customHeight="1">
      <c r="A895" s="135"/>
      <c r="B895" s="135"/>
      <c r="C895" s="135"/>
      <c r="D895" s="135"/>
      <c r="E895" s="135"/>
      <c r="F895" s="135"/>
      <c r="G895" s="135"/>
      <c r="H895" s="135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5"/>
      <c r="T895" s="135"/>
      <c r="U895" s="135"/>
      <c r="V895" s="135"/>
      <c r="W895" s="135"/>
      <c r="X895" s="135"/>
      <c r="Y895" s="135"/>
      <c r="Z895" s="135"/>
    </row>
    <row r="896" spans="1:26" ht="23.25" customHeight="1">
      <c r="A896" s="135"/>
      <c r="B896" s="135"/>
      <c r="C896" s="135"/>
      <c r="D896" s="135"/>
      <c r="E896" s="135"/>
      <c r="F896" s="135"/>
      <c r="G896" s="135"/>
      <c r="H896" s="135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5"/>
      <c r="T896" s="135"/>
      <c r="U896" s="135"/>
      <c r="V896" s="135"/>
      <c r="W896" s="135"/>
      <c r="X896" s="135"/>
      <c r="Y896" s="135"/>
      <c r="Z896" s="135"/>
    </row>
    <row r="897" spans="1:26" ht="23.25" customHeight="1">
      <c r="A897" s="135"/>
      <c r="B897" s="135"/>
      <c r="C897" s="135"/>
      <c r="D897" s="135"/>
      <c r="E897" s="135"/>
      <c r="F897" s="135"/>
      <c r="G897" s="135"/>
      <c r="H897" s="135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5"/>
      <c r="T897" s="135"/>
      <c r="U897" s="135"/>
      <c r="V897" s="135"/>
      <c r="W897" s="135"/>
      <c r="X897" s="135"/>
      <c r="Y897" s="135"/>
      <c r="Z897" s="135"/>
    </row>
    <row r="898" spans="1:26" ht="23.25" customHeight="1">
      <c r="A898" s="135"/>
      <c r="B898" s="135"/>
      <c r="C898" s="135"/>
      <c r="D898" s="135"/>
      <c r="E898" s="135"/>
      <c r="F898" s="135"/>
      <c r="G898" s="135"/>
      <c r="H898" s="135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5"/>
      <c r="T898" s="135"/>
      <c r="U898" s="135"/>
      <c r="V898" s="135"/>
      <c r="W898" s="135"/>
      <c r="X898" s="135"/>
      <c r="Y898" s="135"/>
      <c r="Z898" s="135"/>
    </row>
    <row r="899" spans="1:26" ht="23.25" customHeight="1">
      <c r="A899" s="135"/>
      <c r="B899" s="135"/>
      <c r="C899" s="135"/>
      <c r="D899" s="135"/>
      <c r="E899" s="135"/>
      <c r="F899" s="135"/>
      <c r="G899" s="135"/>
      <c r="H899" s="135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5"/>
      <c r="T899" s="135"/>
      <c r="U899" s="135"/>
      <c r="V899" s="135"/>
      <c r="W899" s="135"/>
      <c r="X899" s="135"/>
      <c r="Y899" s="135"/>
      <c r="Z899" s="135"/>
    </row>
    <row r="900" spans="1:26" ht="23.25" customHeight="1">
      <c r="A900" s="135"/>
      <c r="B900" s="135"/>
      <c r="C900" s="135"/>
      <c r="D900" s="135"/>
      <c r="E900" s="135"/>
      <c r="F900" s="135"/>
      <c r="G900" s="135"/>
      <c r="H900" s="135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5"/>
      <c r="T900" s="135"/>
      <c r="U900" s="135"/>
      <c r="V900" s="135"/>
      <c r="W900" s="135"/>
      <c r="X900" s="135"/>
      <c r="Y900" s="135"/>
      <c r="Z900" s="135"/>
    </row>
    <row r="901" spans="1:26" ht="23.25" customHeight="1">
      <c r="A901" s="135"/>
      <c r="B901" s="135"/>
      <c r="C901" s="135"/>
      <c r="D901" s="135"/>
      <c r="E901" s="135"/>
      <c r="F901" s="135"/>
      <c r="G901" s="135"/>
      <c r="H901" s="135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5"/>
      <c r="T901" s="135"/>
      <c r="U901" s="135"/>
      <c r="V901" s="135"/>
      <c r="W901" s="135"/>
      <c r="X901" s="135"/>
      <c r="Y901" s="135"/>
      <c r="Z901" s="135"/>
    </row>
    <row r="902" spans="1:26" ht="23.25" customHeight="1">
      <c r="A902" s="135"/>
      <c r="B902" s="135"/>
      <c r="C902" s="135"/>
      <c r="D902" s="135"/>
      <c r="E902" s="135"/>
      <c r="F902" s="135"/>
      <c r="G902" s="135"/>
      <c r="H902" s="135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5"/>
      <c r="T902" s="135"/>
      <c r="U902" s="135"/>
      <c r="V902" s="135"/>
      <c r="W902" s="135"/>
      <c r="X902" s="135"/>
      <c r="Y902" s="135"/>
      <c r="Z902" s="135"/>
    </row>
    <row r="903" spans="1:26" ht="23.25" customHeight="1">
      <c r="A903" s="135"/>
      <c r="B903" s="135"/>
      <c r="C903" s="135"/>
      <c r="D903" s="135"/>
      <c r="E903" s="135"/>
      <c r="F903" s="135"/>
      <c r="G903" s="135"/>
      <c r="H903" s="135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5"/>
      <c r="T903" s="135"/>
      <c r="U903" s="135"/>
      <c r="V903" s="135"/>
      <c r="W903" s="135"/>
      <c r="X903" s="135"/>
      <c r="Y903" s="135"/>
      <c r="Z903" s="135"/>
    </row>
    <row r="904" spans="1:26" ht="23.25" customHeight="1">
      <c r="A904" s="135"/>
      <c r="B904" s="135"/>
      <c r="C904" s="135"/>
      <c r="D904" s="135"/>
      <c r="E904" s="135"/>
      <c r="F904" s="135"/>
      <c r="G904" s="135"/>
      <c r="H904" s="135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5"/>
      <c r="T904" s="135"/>
      <c r="U904" s="135"/>
      <c r="V904" s="135"/>
      <c r="W904" s="135"/>
      <c r="X904" s="135"/>
      <c r="Y904" s="135"/>
      <c r="Z904" s="135"/>
    </row>
    <row r="905" spans="1:26" ht="23.25" customHeight="1">
      <c r="A905" s="135"/>
      <c r="B905" s="135"/>
      <c r="C905" s="135"/>
      <c r="D905" s="135"/>
      <c r="E905" s="135"/>
      <c r="F905" s="135"/>
      <c r="G905" s="135"/>
      <c r="H905" s="135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5"/>
      <c r="T905" s="135"/>
      <c r="U905" s="135"/>
      <c r="V905" s="135"/>
      <c r="W905" s="135"/>
      <c r="X905" s="135"/>
      <c r="Y905" s="135"/>
      <c r="Z905" s="135"/>
    </row>
    <row r="906" spans="1:26" ht="23.25" customHeight="1">
      <c r="A906" s="135"/>
      <c r="B906" s="135"/>
      <c r="C906" s="135"/>
      <c r="D906" s="135"/>
      <c r="E906" s="135"/>
      <c r="F906" s="135"/>
      <c r="G906" s="135"/>
      <c r="H906" s="135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5"/>
      <c r="T906" s="135"/>
      <c r="U906" s="135"/>
      <c r="V906" s="135"/>
      <c r="W906" s="135"/>
      <c r="X906" s="135"/>
      <c r="Y906" s="135"/>
      <c r="Z906" s="135"/>
    </row>
    <row r="907" spans="1:26" ht="23.25" customHeight="1">
      <c r="A907" s="135"/>
      <c r="B907" s="135"/>
      <c r="C907" s="135"/>
      <c r="D907" s="135"/>
      <c r="E907" s="135"/>
      <c r="F907" s="135"/>
      <c r="G907" s="135"/>
      <c r="H907" s="135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5"/>
      <c r="T907" s="135"/>
      <c r="U907" s="135"/>
      <c r="V907" s="135"/>
      <c r="W907" s="135"/>
      <c r="X907" s="135"/>
      <c r="Y907" s="135"/>
      <c r="Z907" s="135"/>
    </row>
    <row r="908" spans="1:26" ht="23.25" customHeight="1">
      <c r="A908" s="135"/>
      <c r="B908" s="135"/>
      <c r="C908" s="135"/>
      <c r="D908" s="135"/>
      <c r="E908" s="135"/>
      <c r="F908" s="135"/>
      <c r="G908" s="135"/>
      <c r="H908" s="135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5"/>
      <c r="T908" s="135"/>
      <c r="U908" s="135"/>
      <c r="V908" s="135"/>
      <c r="W908" s="135"/>
      <c r="X908" s="135"/>
      <c r="Y908" s="135"/>
      <c r="Z908" s="135"/>
    </row>
    <row r="909" spans="1:26" ht="23.25" customHeight="1">
      <c r="A909" s="135"/>
      <c r="B909" s="135"/>
      <c r="C909" s="135"/>
      <c r="D909" s="135"/>
      <c r="E909" s="135"/>
      <c r="F909" s="135"/>
      <c r="G909" s="135"/>
      <c r="H909" s="135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5"/>
      <c r="T909" s="135"/>
      <c r="U909" s="135"/>
      <c r="V909" s="135"/>
      <c r="W909" s="135"/>
      <c r="X909" s="135"/>
      <c r="Y909" s="135"/>
      <c r="Z909" s="135"/>
    </row>
    <row r="910" spans="1:26" ht="23.25" customHeight="1">
      <c r="A910" s="135"/>
      <c r="B910" s="135"/>
      <c r="C910" s="135"/>
      <c r="D910" s="135"/>
      <c r="E910" s="135"/>
      <c r="F910" s="135"/>
      <c r="G910" s="135"/>
      <c r="H910" s="135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5"/>
      <c r="T910" s="135"/>
      <c r="U910" s="135"/>
      <c r="V910" s="135"/>
      <c r="W910" s="135"/>
      <c r="X910" s="135"/>
      <c r="Y910" s="135"/>
      <c r="Z910" s="135"/>
    </row>
    <row r="911" spans="1:26" ht="23.25" customHeight="1">
      <c r="A911" s="135"/>
      <c r="B911" s="135"/>
      <c r="C911" s="135"/>
      <c r="D911" s="135"/>
      <c r="E911" s="135"/>
      <c r="F911" s="135"/>
      <c r="G911" s="135"/>
      <c r="H911" s="135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5"/>
      <c r="T911" s="135"/>
      <c r="U911" s="135"/>
      <c r="V911" s="135"/>
      <c r="W911" s="135"/>
      <c r="X911" s="135"/>
      <c r="Y911" s="135"/>
      <c r="Z911" s="135"/>
    </row>
    <row r="912" spans="1:26" ht="23.25" customHeight="1">
      <c r="A912" s="135"/>
      <c r="B912" s="135"/>
      <c r="C912" s="135"/>
      <c r="D912" s="135"/>
      <c r="E912" s="135"/>
      <c r="F912" s="135"/>
      <c r="G912" s="135"/>
      <c r="H912" s="135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5"/>
      <c r="T912" s="135"/>
      <c r="U912" s="135"/>
      <c r="V912" s="135"/>
      <c r="W912" s="135"/>
      <c r="X912" s="135"/>
      <c r="Y912" s="135"/>
      <c r="Z912" s="135"/>
    </row>
    <row r="913" spans="1:26" ht="23.25" customHeight="1">
      <c r="A913" s="135"/>
      <c r="B913" s="135"/>
      <c r="C913" s="135"/>
      <c r="D913" s="135"/>
      <c r="E913" s="135"/>
      <c r="F913" s="135"/>
      <c r="G913" s="135"/>
      <c r="H913" s="135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5"/>
      <c r="T913" s="135"/>
      <c r="U913" s="135"/>
      <c r="V913" s="135"/>
      <c r="W913" s="135"/>
      <c r="X913" s="135"/>
      <c r="Y913" s="135"/>
      <c r="Z913" s="135"/>
    </row>
    <row r="914" spans="1:26" ht="23.25" customHeight="1">
      <c r="A914" s="135"/>
      <c r="B914" s="135"/>
      <c r="C914" s="135"/>
      <c r="D914" s="135"/>
      <c r="E914" s="135"/>
      <c r="F914" s="135"/>
      <c r="G914" s="135"/>
      <c r="H914" s="135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5"/>
      <c r="T914" s="135"/>
      <c r="U914" s="135"/>
      <c r="V914" s="135"/>
      <c r="W914" s="135"/>
      <c r="X914" s="135"/>
      <c r="Y914" s="135"/>
      <c r="Z914" s="135"/>
    </row>
    <row r="915" spans="1:26" ht="23.25" customHeight="1">
      <c r="A915" s="135"/>
      <c r="B915" s="135"/>
      <c r="C915" s="135"/>
      <c r="D915" s="135"/>
      <c r="E915" s="135"/>
      <c r="F915" s="135"/>
      <c r="G915" s="135"/>
      <c r="H915" s="135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5"/>
      <c r="T915" s="135"/>
      <c r="U915" s="135"/>
      <c r="V915" s="135"/>
      <c r="W915" s="135"/>
      <c r="X915" s="135"/>
      <c r="Y915" s="135"/>
      <c r="Z915" s="135"/>
    </row>
    <row r="916" spans="1:26" ht="23.25" customHeight="1">
      <c r="A916" s="135"/>
      <c r="B916" s="135"/>
      <c r="C916" s="135"/>
      <c r="D916" s="135"/>
      <c r="E916" s="135"/>
      <c r="F916" s="135"/>
      <c r="G916" s="135"/>
      <c r="H916" s="135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5"/>
      <c r="T916" s="135"/>
      <c r="U916" s="135"/>
      <c r="V916" s="135"/>
      <c r="W916" s="135"/>
      <c r="X916" s="135"/>
      <c r="Y916" s="135"/>
      <c r="Z916" s="135"/>
    </row>
    <row r="917" spans="1:26" ht="23.25" customHeight="1">
      <c r="A917" s="135"/>
      <c r="B917" s="135"/>
      <c r="C917" s="135"/>
      <c r="D917" s="135"/>
      <c r="E917" s="135"/>
      <c r="F917" s="135"/>
      <c r="G917" s="135"/>
      <c r="H917" s="135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5"/>
      <c r="T917" s="135"/>
      <c r="U917" s="135"/>
      <c r="V917" s="135"/>
      <c r="W917" s="135"/>
      <c r="X917" s="135"/>
      <c r="Y917" s="135"/>
      <c r="Z917" s="135"/>
    </row>
    <row r="918" spans="1:26" ht="23.25" customHeight="1">
      <c r="A918" s="135"/>
      <c r="B918" s="135"/>
      <c r="C918" s="135"/>
      <c r="D918" s="135"/>
      <c r="E918" s="135"/>
      <c r="F918" s="135"/>
      <c r="G918" s="135"/>
      <c r="H918" s="135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5"/>
      <c r="T918" s="135"/>
      <c r="U918" s="135"/>
      <c r="V918" s="135"/>
      <c r="W918" s="135"/>
      <c r="X918" s="135"/>
      <c r="Y918" s="135"/>
      <c r="Z918" s="135"/>
    </row>
    <row r="919" spans="1:26" ht="23.25" customHeight="1">
      <c r="A919" s="135"/>
      <c r="B919" s="135"/>
      <c r="C919" s="135"/>
      <c r="D919" s="135"/>
      <c r="E919" s="135"/>
      <c r="F919" s="135"/>
      <c r="G919" s="135"/>
      <c r="H919" s="135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5"/>
      <c r="T919" s="135"/>
      <c r="U919" s="135"/>
      <c r="V919" s="135"/>
      <c r="W919" s="135"/>
      <c r="X919" s="135"/>
      <c r="Y919" s="135"/>
      <c r="Z919" s="135"/>
    </row>
    <row r="920" spans="1:26" ht="23.25" customHeight="1">
      <c r="A920" s="135"/>
      <c r="B920" s="135"/>
      <c r="C920" s="135"/>
      <c r="D920" s="135"/>
      <c r="E920" s="135"/>
      <c r="F920" s="135"/>
      <c r="G920" s="135"/>
      <c r="H920" s="135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5"/>
      <c r="T920" s="135"/>
      <c r="U920" s="135"/>
      <c r="V920" s="135"/>
      <c r="W920" s="135"/>
      <c r="X920" s="135"/>
      <c r="Y920" s="135"/>
      <c r="Z920" s="135"/>
    </row>
    <row r="921" spans="1:26" ht="23.25" customHeight="1">
      <c r="A921" s="135"/>
      <c r="B921" s="135"/>
      <c r="C921" s="135"/>
      <c r="D921" s="135"/>
      <c r="E921" s="135"/>
      <c r="F921" s="135"/>
      <c r="G921" s="135"/>
      <c r="H921" s="135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5"/>
      <c r="T921" s="135"/>
      <c r="U921" s="135"/>
      <c r="V921" s="135"/>
      <c r="W921" s="135"/>
      <c r="X921" s="135"/>
      <c r="Y921" s="135"/>
      <c r="Z921" s="135"/>
    </row>
    <row r="922" spans="1:26" ht="23.25" customHeight="1">
      <c r="A922" s="135"/>
      <c r="B922" s="135"/>
      <c r="C922" s="135"/>
      <c r="D922" s="135"/>
      <c r="E922" s="135"/>
      <c r="F922" s="135"/>
      <c r="G922" s="135"/>
      <c r="H922" s="135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5"/>
      <c r="T922" s="135"/>
      <c r="U922" s="135"/>
      <c r="V922" s="135"/>
      <c r="W922" s="135"/>
      <c r="X922" s="135"/>
      <c r="Y922" s="135"/>
      <c r="Z922" s="135"/>
    </row>
    <row r="923" spans="1:26" ht="23.25" customHeight="1">
      <c r="A923" s="135"/>
      <c r="B923" s="135"/>
      <c r="C923" s="135"/>
      <c r="D923" s="135"/>
      <c r="E923" s="135"/>
      <c r="F923" s="135"/>
      <c r="G923" s="135"/>
      <c r="H923" s="135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5"/>
      <c r="T923" s="135"/>
      <c r="U923" s="135"/>
      <c r="V923" s="135"/>
      <c r="W923" s="135"/>
      <c r="X923" s="135"/>
      <c r="Y923" s="135"/>
      <c r="Z923" s="135"/>
    </row>
    <row r="924" spans="1:26" ht="23.25" customHeight="1">
      <c r="A924" s="135"/>
      <c r="B924" s="135"/>
      <c r="C924" s="135"/>
      <c r="D924" s="135"/>
      <c r="E924" s="135"/>
      <c r="F924" s="135"/>
      <c r="G924" s="135"/>
      <c r="H924" s="135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5"/>
      <c r="T924" s="135"/>
      <c r="U924" s="135"/>
      <c r="V924" s="135"/>
      <c r="W924" s="135"/>
      <c r="X924" s="135"/>
      <c r="Y924" s="135"/>
      <c r="Z924" s="135"/>
    </row>
    <row r="925" spans="1:26" ht="23.25" customHeight="1">
      <c r="A925" s="135"/>
      <c r="B925" s="135"/>
      <c r="C925" s="135"/>
      <c r="D925" s="135"/>
      <c r="E925" s="135"/>
      <c r="F925" s="135"/>
      <c r="G925" s="135"/>
      <c r="H925" s="135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5"/>
      <c r="T925" s="135"/>
      <c r="U925" s="135"/>
      <c r="V925" s="135"/>
      <c r="W925" s="135"/>
      <c r="X925" s="135"/>
      <c r="Y925" s="135"/>
      <c r="Z925" s="135"/>
    </row>
    <row r="926" spans="1:26" ht="23.25" customHeight="1">
      <c r="A926" s="135"/>
      <c r="B926" s="135"/>
      <c r="C926" s="135"/>
      <c r="D926" s="135"/>
      <c r="E926" s="135"/>
      <c r="F926" s="135"/>
      <c r="G926" s="135"/>
      <c r="H926" s="135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5"/>
      <c r="T926" s="135"/>
      <c r="U926" s="135"/>
      <c r="V926" s="135"/>
      <c r="W926" s="135"/>
      <c r="X926" s="135"/>
      <c r="Y926" s="135"/>
      <c r="Z926" s="135"/>
    </row>
    <row r="927" spans="1:26" ht="23.25" customHeight="1">
      <c r="A927" s="135"/>
      <c r="B927" s="135"/>
      <c r="C927" s="135"/>
      <c r="D927" s="135"/>
      <c r="E927" s="135"/>
      <c r="F927" s="135"/>
      <c r="G927" s="135"/>
      <c r="H927" s="135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5"/>
      <c r="T927" s="135"/>
      <c r="U927" s="135"/>
      <c r="V927" s="135"/>
      <c r="W927" s="135"/>
      <c r="X927" s="135"/>
      <c r="Y927" s="135"/>
      <c r="Z927" s="135"/>
    </row>
    <row r="928" spans="1:26" ht="23.25" customHeight="1">
      <c r="A928" s="135"/>
      <c r="B928" s="135"/>
      <c r="C928" s="135"/>
      <c r="D928" s="135"/>
      <c r="E928" s="135"/>
      <c r="F928" s="135"/>
      <c r="G928" s="135"/>
      <c r="H928" s="135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5"/>
      <c r="T928" s="135"/>
      <c r="U928" s="135"/>
      <c r="V928" s="135"/>
      <c r="W928" s="135"/>
      <c r="X928" s="135"/>
      <c r="Y928" s="135"/>
      <c r="Z928" s="135"/>
    </row>
    <row r="929" spans="1:26" ht="23.25" customHeight="1">
      <c r="A929" s="135"/>
      <c r="B929" s="135"/>
      <c r="C929" s="135"/>
      <c r="D929" s="135"/>
      <c r="E929" s="135"/>
      <c r="F929" s="135"/>
      <c r="G929" s="135"/>
      <c r="H929" s="135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5"/>
      <c r="T929" s="135"/>
      <c r="U929" s="135"/>
      <c r="V929" s="135"/>
      <c r="W929" s="135"/>
      <c r="X929" s="135"/>
      <c r="Y929" s="135"/>
      <c r="Z929" s="135"/>
    </row>
    <row r="930" spans="1:26" ht="23.25" customHeight="1">
      <c r="A930" s="135"/>
      <c r="B930" s="135"/>
      <c r="C930" s="135"/>
      <c r="D930" s="135"/>
      <c r="E930" s="135"/>
      <c r="F930" s="135"/>
      <c r="G930" s="135"/>
      <c r="H930" s="135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5"/>
      <c r="T930" s="135"/>
      <c r="U930" s="135"/>
      <c r="V930" s="135"/>
      <c r="W930" s="135"/>
      <c r="X930" s="135"/>
      <c r="Y930" s="135"/>
      <c r="Z930" s="135"/>
    </row>
    <row r="931" spans="1:26" ht="23.25" customHeight="1">
      <c r="A931" s="135"/>
      <c r="B931" s="135"/>
      <c r="C931" s="135"/>
      <c r="D931" s="135"/>
      <c r="E931" s="135"/>
      <c r="F931" s="135"/>
      <c r="G931" s="135"/>
      <c r="H931" s="135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5"/>
      <c r="T931" s="135"/>
      <c r="U931" s="135"/>
      <c r="V931" s="135"/>
      <c r="W931" s="135"/>
      <c r="X931" s="135"/>
      <c r="Y931" s="135"/>
      <c r="Z931" s="135"/>
    </row>
    <row r="932" spans="1:26" ht="23.25" customHeight="1">
      <c r="A932" s="135"/>
      <c r="B932" s="135"/>
      <c r="C932" s="135"/>
      <c r="D932" s="135"/>
      <c r="E932" s="135"/>
      <c r="F932" s="135"/>
      <c r="G932" s="135"/>
      <c r="H932" s="135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5"/>
      <c r="T932" s="135"/>
      <c r="U932" s="135"/>
      <c r="V932" s="135"/>
      <c r="W932" s="135"/>
      <c r="X932" s="135"/>
      <c r="Y932" s="135"/>
      <c r="Z932" s="135"/>
    </row>
    <row r="933" spans="1:26" ht="23.25" customHeight="1">
      <c r="A933" s="135"/>
      <c r="B933" s="135"/>
      <c r="C933" s="135"/>
      <c r="D933" s="135"/>
      <c r="E933" s="135"/>
      <c r="F933" s="135"/>
      <c r="G933" s="135"/>
      <c r="H933" s="135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5"/>
      <c r="T933" s="135"/>
      <c r="U933" s="135"/>
      <c r="V933" s="135"/>
      <c r="W933" s="135"/>
      <c r="X933" s="135"/>
      <c r="Y933" s="135"/>
      <c r="Z933" s="135"/>
    </row>
    <row r="934" spans="1:26" ht="23.25" customHeight="1">
      <c r="A934" s="135"/>
      <c r="B934" s="135"/>
      <c r="C934" s="135"/>
      <c r="D934" s="135"/>
      <c r="E934" s="135"/>
      <c r="F934" s="135"/>
      <c r="G934" s="135"/>
      <c r="H934" s="135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5"/>
      <c r="T934" s="135"/>
      <c r="U934" s="135"/>
      <c r="V934" s="135"/>
      <c r="W934" s="135"/>
      <c r="X934" s="135"/>
      <c r="Y934" s="135"/>
      <c r="Z934" s="135"/>
    </row>
    <row r="935" spans="1:26" ht="23.25" customHeight="1">
      <c r="A935" s="135"/>
      <c r="B935" s="135"/>
      <c r="C935" s="135"/>
      <c r="D935" s="135"/>
      <c r="E935" s="135"/>
      <c r="F935" s="135"/>
      <c r="G935" s="135"/>
      <c r="H935" s="135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5"/>
      <c r="T935" s="135"/>
      <c r="U935" s="135"/>
      <c r="V935" s="135"/>
      <c r="W935" s="135"/>
      <c r="X935" s="135"/>
      <c r="Y935" s="135"/>
      <c r="Z935" s="135"/>
    </row>
    <row r="936" spans="1:26" ht="23.25" customHeight="1">
      <c r="A936" s="135"/>
      <c r="B936" s="135"/>
      <c r="C936" s="135"/>
      <c r="D936" s="135"/>
      <c r="E936" s="135"/>
      <c r="F936" s="135"/>
      <c r="G936" s="135"/>
      <c r="H936" s="135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5"/>
      <c r="T936" s="135"/>
      <c r="U936" s="135"/>
      <c r="V936" s="135"/>
      <c r="W936" s="135"/>
      <c r="X936" s="135"/>
      <c r="Y936" s="135"/>
      <c r="Z936" s="135"/>
    </row>
    <row r="937" spans="1:26" ht="23.25" customHeight="1">
      <c r="A937" s="135"/>
      <c r="B937" s="135"/>
      <c r="C937" s="135"/>
      <c r="D937" s="135"/>
      <c r="E937" s="135"/>
      <c r="F937" s="135"/>
      <c r="G937" s="135"/>
      <c r="H937" s="135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5"/>
      <c r="T937" s="135"/>
      <c r="U937" s="135"/>
      <c r="V937" s="135"/>
      <c r="W937" s="135"/>
      <c r="X937" s="135"/>
      <c r="Y937" s="135"/>
      <c r="Z937" s="135"/>
    </row>
    <row r="938" spans="1:26" ht="23.25" customHeight="1">
      <c r="A938" s="135"/>
      <c r="B938" s="135"/>
      <c r="C938" s="135"/>
      <c r="D938" s="135"/>
      <c r="E938" s="135"/>
      <c r="F938" s="135"/>
      <c r="G938" s="135"/>
      <c r="H938" s="135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5"/>
      <c r="T938" s="135"/>
      <c r="U938" s="135"/>
      <c r="V938" s="135"/>
      <c r="W938" s="135"/>
      <c r="X938" s="135"/>
      <c r="Y938" s="135"/>
      <c r="Z938" s="135"/>
    </row>
    <row r="939" spans="1:26" ht="23.25" customHeight="1">
      <c r="A939" s="135"/>
      <c r="B939" s="135"/>
      <c r="C939" s="135"/>
      <c r="D939" s="135"/>
      <c r="E939" s="135"/>
      <c r="F939" s="135"/>
      <c r="G939" s="135"/>
      <c r="H939" s="135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5"/>
      <c r="T939" s="135"/>
      <c r="U939" s="135"/>
      <c r="V939" s="135"/>
      <c r="W939" s="135"/>
      <c r="X939" s="135"/>
      <c r="Y939" s="135"/>
      <c r="Z939" s="135"/>
    </row>
    <row r="940" spans="1:26" ht="23.25" customHeight="1">
      <c r="A940" s="135"/>
      <c r="B940" s="135"/>
      <c r="C940" s="135"/>
      <c r="D940" s="135"/>
      <c r="E940" s="135"/>
      <c r="F940" s="135"/>
      <c r="G940" s="135"/>
      <c r="H940" s="135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5"/>
      <c r="T940" s="135"/>
      <c r="U940" s="135"/>
      <c r="V940" s="135"/>
      <c r="W940" s="135"/>
      <c r="X940" s="135"/>
      <c r="Y940" s="135"/>
      <c r="Z940" s="135"/>
    </row>
    <row r="941" spans="1:26" ht="23.25" customHeight="1">
      <c r="A941" s="135"/>
      <c r="B941" s="135"/>
      <c r="C941" s="135"/>
      <c r="D941" s="135"/>
      <c r="E941" s="135"/>
      <c r="F941" s="135"/>
      <c r="G941" s="135"/>
      <c r="H941" s="135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5"/>
      <c r="T941" s="135"/>
      <c r="U941" s="135"/>
      <c r="V941" s="135"/>
      <c r="W941" s="135"/>
      <c r="X941" s="135"/>
      <c r="Y941" s="135"/>
      <c r="Z941" s="135"/>
    </row>
    <row r="942" spans="1:26" ht="23.25" customHeight="1">
      <c r="A942" s="135"/>
      <c r="B942" s="135"/>
      <c r="C942" s="135"/>
      <c r="D942" s="135"/>
      <c r="E942" s="135"/>
      <c r="F942" s="135"/>
      <c r="G942" s="135"/>
      <c r="H942" s="135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5"/>
      <c r="T942" s="135"/>
      <c r="U942" s="135"/>
      <c r="V942" s="135"/>
      <c r="W942" s="135"/>
      <c r="X942" s="135"/>
      <c r="Y942" s="135"/>
      <c r="Z942" s="135"/>
    </row>
    <row r="943" spans="1:26" ht="23.25" customHeight="1">
      <c r="A943" s="135"/>
      <c r="B943" s="135"/>
      <c r="C943" s="135"/>
      <c r="D943" s="135"/>
      <c r="E943" s="135"/>
      <c r="F943" s="135"/>
      <c r="G943" s="135"/>
      <c r="H943" s="135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5"/>
      <c r="T943" s="135"/>
      <c r="U943" s="135"/>
      <c r="V943" s="135"/>
      <c r="W943" s="135"/>
      <c r="X943" s="135"/>
      <c r="Y943" s="135"/>
      <c r="Z943" s="135"/>
    </row>
    <row r="944" spans="1:26" ht="23.25" customHeight="1">
      <c r="A944" s="135"/>
      <c r="B944" s="135"/>
      <c r="C944" s="135"/>
      <c r="D944" s="135"/>
      <c r="E944" s="135"/>
      <c r="F944" s="135"/>
      <c r="G944" s="135"/>
      <c r="H944" s="135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5"/>
      <c r="T944" s="135"/>
      <c r="U944" s="135"/>
      <c r="V944" s="135"/>
      <c r="W944" s="135"/>
      <c r="X944" s="135"/>
      <c r="Y944" s="135"/>
      <c r="Z944" s="135"/>
    </row>
    <row r="945" spans="1:26" ht="23.25" customHeight="1">
      <c r="A945" s="135"/>
      <c r="B945" s="135"/>
      <c r="C945" s="135"/>
      <c r="D945" s="135"/>
      <c r="E945" s="135"/>
      <c r="F945" s="135"/>
      <c r="G945" s="135"/>
      <c r="H945" s="135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5"/>
      <c r="T945" s="135"/>
      <c r="U945" s="135"/>
      <c r="V945" s="135"/>
      <c r="W945" s="135"/>
      <c r="X945" s="135"/>
      <c r="Y945" s="135"/>
      <c r="Z945" s="135"/>
    </row>
    <row r="946" spans="1:26" ht="23.25" customHeight="1">
      <c r="A946" s="135"/>
      <c r="B946" s="135"/>
      <c r="C946" s="135"/>
      <c r="D946" s="135"/>
      <c r="E946" s="135"/>
      <c r="F946" s="135"/>
      <c r="G946" s="135"/>
      <c r="H946" s="135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5"/>
      <c r="T946" s="135"/>
      <c r="U946" s="135"/>
      <c r="V946" s="135"/>
      <c r="W946" s="135"/>
      <c r="X946" s="135"/>
      <c r="Y946" s="135"/>
      <c r="Z946" s="135"/>
    </row>
    <row r="947" spans="1:26" ht="23.25" customHeight="1">
      <c r="A947" s="135"/>
      <c r="B947" s="135"/>
      <c r="C947" s="135"/>
      <c r="D947" s="135"/>
      <c r="E947" s="135"/>
      <c r="F947" s="135"/>
      <c r="G947" s="135"/>
      <c r="H947" s="135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5"/>
      <c r="T947" s="135"/>
      <c r="U947" s="135"/>
      <c r="V947" s="135"/>
      <c r="W947" s="135"/>
      <c r="X947" s="135"/>
      <c r="Y947" s="135"/>
      <c r="Z947" s="135"/>
    </row>
    <row r="948" spans="1:26" ht="23.25" customHeight="1">
      <c r="A948" s="135"/>
      <c r="B948" s="135"/>
      <c r="C948" s="135"/>
      <c r="D948" s="135"/>
      <c r="E948" s="135"/>
      <c r="F948" s="135"/>
      <c r="G948" s="135"/>
      <c r="H948" s="135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5"/>
      <c r="T948" s="135"/>
      <c r="U948" s="135"/>
      <c r="V948" s="135"/>
      <c r="W948" s="135"/>
      <c r="X948" s="135"/>
      <c r="Y948" s="135"/>
      <c r="Z948" s="135"/>
    </row>
    <row r="949" spans="1:26" ht="23.25" customHeight="1">
      <c r="A949" s="135"/>
      <c r="B949" s="135"/>
      <c r="C949" s="135"/>
      <c r="D949" s="135"/>
      <c r="E949" s="135"/>
      <c r="F949" s="135"/>
      <c r="G949" s="135"/>
      <c r="H949" s="135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5"/>
      <c r="T949" s="135"/>
      <c r="U949" s="135"/>
      <c r="V949" s="135"/>
      <c r="W949" s="135"/>
      <c r="X949" s="135"/>
      <c r="Y949" s="135"/>
      <c r="Z949" s="135"/>
    </row>
    <row r="950" spans="1:26" ht="23.25" customHeight="1">
      <c r="A950" s="135"/>
      <c r="B950" s="135"/>
      <c r="C950" s="135"/>
      <c r="D950" s="135"/>
      <c r="E950" s="135"/>
      <c r="F950" s="135"/>
      <c r="G950" s="135"/>
      <c r="H950" s="135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5"/>
      <c r="T950" s="135"/>
      <c r="U950" s="135"/>
      <c r="V950" s="135"/>
      <c r="W950" s="135"/>
      <c r="X950" s="135"/>
      <c r="Y950" s="135"/>
      <c r="Z950" s="135"/>
    </row>
    <row r="951" spans="1:26" ht="23.25" customHeight="1">
      <c r="A951" s="135"/>
      <c r="B951" s="135"/>
      <c r="C951" s="135"/>
      <c r="D951" s="135"/>
      <c r="E951" s="135"/>
      <c r="F951" s="135"/>
      <c r="G951" s="135"/>
      <c r="H951" s="135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5"/>
      <c r="T951" s="135"/>
      <c r="U951" s="135"/>
      <c r="V951" s="135"/>
      <c r="W951" s="135"/>
      <c r="X951" s="135"/>
      <c r="Y951" s="135"/>
      <c r="Z951" s="135"/>
    </row>
    <row r="952" spans="1:26" ht="23.25" customHeight="1">
      <c r="A952" s="135"/>
      <c r="B952" s="135"/>
      <c r="C952" s="135"/>
      <c r="D952" s="135"/>
      <c r="E952" s="135"/>
      <c r="F952" s="135"/>
      <c r="G952" s="135"/>
      <c r="H952" s="135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5"/>
      <c r="T952" s="135"/>
      <c r="U952" s="135"/>
      <c r="V952" s="135"/>
      <c r="W952" s="135"/>
      <c r="X952" s="135"/>
      <c r="Y952" s="135"/>
      <c r="Z952" s="135"/>
    </row>
    <row r="953" spans="1:26" ht="23.25" customHeight="1">
      <c r="A953" s="135"/>
      <c r="B953" s="135"/>
      <c r="C953" s="135"/>
      <c r="D953" s="135"/>
      <c r="E953" s="135"/>
      <c r="F953" s="135"/>
      <c r="G953" s="135"/>
      <c r="H953" s="135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5"/>
      <c r="T953" s="135"/>
      <c r="U953" s="135"/>
      <c r="V953" s="135"/>
      <c r="W953" s="135"/>
      <c r="X953" s="135"/>
      <c r="Y953" s="135"/>
      <c r="Z953" s="135"/>
    </row>
    <row r="954" spans="1:26" ht="23.25" customHeight="1">
      <c r="A954" s="135"/>
      <c r="B954" s="135"/>
      <c r="C954" s="135"/>
      <c r="D954" s="135"/>
      <c r="E954" s="135"/>
      <c r="F954" s="135"/>
      <c r="G954" s="135"/>
      <c r="H954" s="135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5"/>
      <c r="T954" s="135"/>
      <c r="U954" s="135"/>
      <c r="V954" s="135"/>
      <c r="W954" s="135"/>
      <c r="X954" s="135"/>
      <c r="Y954" s="135"/>
      <c r="Z954" s="135"/>
    </row>
    <row r="955" spans="1:26" ht="23.25" customHeight="1">
      <c r="A955" s="135"/>
      <c r="B955" s="135"/>
      <c r="C955" s="135"/>
      <c r="D955" s="135"/>
      <c r="E955" s="135"/>
      <c r="F955" s="135"/>
      <c r="G955" s="135"/>
      <c r="H955" s="135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5"/>
      <c r="T955" s="135"/>
      <c r="U955" s="135"/>
      <c r="V955" s="135"/>
      <c r="W955" s="135"/>
      <c r="X955" s="135"/>
      <c r="Y955" s="135"/>
      <c r="Z955" s="135"/>
    </row>
    <row r="956" spans="1:26" ht="23.25" customHeight="1">
      <c r="A956" s="135"/>
      <c r="B956" s="135"/>
      <c r="C956" s="135"/>
      <c r="D956" s="135"/>
      <c r="E956" s="135"/>
      <c r="F956" s="135"/>
      <c r="G956" s="135"/>
      <c r="H956" s="135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5"/>
      <c r="T956" s="135"/>
      <c r="U956" s="135"/>
      <c r="V956" s="135"/>
      <c r="W956" s="135"/>
      <c r="X956" s="135"/>
      <c r="Y956" s="135"/>
      <c r="Z956" s="135"/>
    </row>
    <row r="957" spans="1:26" ht="23.25" customHeight="1">
      <c r="A957" s="135"/>
      <c r="B957" s="135"/>
      <c r="C957" s="135"/>
      <c r="D957" s="135"/>
      <c r="E957" s="135"/>
      <c r="F957" s="135"/>
      <c r="G957" s="135"/>
      <c r="H957" s="135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5"/>
      <c r="T957" s="135"/>
      <c r="U957" s="135"/>
      <c r="V957" s="135"/>
      <c r="W957" s="135"/>
      <c r="X957" s="135"/>
      <c r="Y957" s="135"/>
      <c r="Z957" s="135"/>
    </row>
    <row r="958" spans="1:26" ht="23.25" customHeight="1">
      <c r="A958" s="135"/>
      <c r="B958" s="135"/>
      <c r="C958" s="135"/>
      <c r="D958" s="135"/>
      <c r="E958" s="135"/>
      <c r="F958" s="135"/>
      <c r="G958" s="135"/>
      <c r="H958" s="135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5"/>
      <c r="T958" s="135"/>
      <c r="U958" s="135"/>
      <c r="V958" s="135"/>
      <c r="W958" s="135"/>
      <c r="X958" s="135"/>
      <c r="Y958" s="135"/>
      <c r="Z958" s="135"/>
    </row>
    <row r="959" spans="1:26" ht="23.25" customHeight="1">
      <c r="A959" s="135"/>
      <c r="B959" s="135"/>
      <c r="C959" s="135"/>
      <c r="D959" s="135"/>
      <c r="E959" s="135"/>
      <c r="F959" s="135"/>
      <c r="G959" s="135"/>
      <c r="H959" s="135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5"/>
      <c r="T959" s="135"/>
      <c r="U959" s="135"/>
      <c r="V959" s="135"/>
      <c r="W959" s="135"/>
      <c r="X959" s="135"/>
      <c r="Y959" s="135"/>
      <c r="Z959" s="135"/>
    </row>
    <row r="960" spans="1:26" ht="23.25" customHeight="1">
      <c r="A960" s="135"/>
      <c r="B960" s="135"/>
      <c r="C960" s="135"/>
      <c r="D960" s="135"/>
      <c r="E960" s="135"/>
      <c r="F960" s="135"/>
      <c r="G960" s="135"/>
      <c r="H960" s="135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5"/>
      <c r="T960" s="135"/>
      <c r="U960" s="135"/>
      <c r="V960" s="135"/>
      <c r="W960" s="135"/>
      <c r="X960" s="135"/>
      <c r="Y960" s="135"/>
      <c r="Z960" s="135"/>
    </row>
    <row r="961" spans="1:26" ht="23.25" customHeight="1">
      <c r="A961" s="135"/>
      <c r="B961" s="135"/>
      <c r="C961" s="135"/>
      <c r="D961" s="135"/>
      <c r="E961" s="135"/>
      <c r="F961" s="135"/>
      <c r="G961" s="135"/>
      <c r="H961" s="135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5"/>
      <c r="T961" s="135"/>
      <c r="U961" s="135"/>
      <c r="V961" s="135"/>
      <c r="W961" s="135"/>
      <c r="X961" s="135"/>
      <c r="Y961" s="135"/>
      <c r="Z961" s="135"/>
    </row>
    <row r="962" spans="1:26" ht="23.25" customHeight="1">
      <c r="A962" s="135"/>
      <c r="B962" s="135"/>
      <c r="C962" s="135"/>
      <c r="D962" s="135"/>
      <c r="E962" s="135"/>
      <c r="F962" s="135"/>
      <c r="G962" s="135"/>
      <c r="H962" s="135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5"/>
      <c r="T962" s="135"/>
      <c r="U962" s="135"/>
      <c r="V962" s="135"/>
      <c r="W962" s="135"/>
      <c r="X962" s="135"/>
      <c r="Y962" s="135"/>
      <c r="Z962" s="135"/>
    </row>
    <row r="963" spans="1:26" ht="23.25" customHeight="1">
      <c r="A963" s="135"/>
      <c r="B963" s="135"/>
      <c r="C963" s="135"/>
      <c r="D963" s="135"/>
      <c r="E963" s="135"/>
      <c r="F963" s="135"/>
      <c r="G963" s="135"/>
      <c r="H963" s="135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5"/>
      <c r="T963" s="135"/>
      <c r="U963" s="135"/>
      <c r="V963" s="135"/>
      <c r="W963" s="135"/>
      <c r="X963" s="135"/>
      <c r="Y963" s="135"/>
      <c r="Z963" s="135"/>
    </row>
    <row r="964" spans="1:26" ht="23.25" customHeight="1">
      <c r="A964" s="135"/>
      <c r="B964" s="135"/>
      <c r="C964" s="135"/>
      <c r="D964" s="135"/>
      <c r="E964" s="135"/>
      <c r="F964" s="135"/>
      <c r="G964" s="135"/>
      <c r="H964" s="135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5"/>
      <c r="T964" s="135"/>
      <c r="U964" s="135"/>
      <c r="V964" s="135"/>
      <c r="W964" s="135"/>
      <c r="X964" s="135"/>
      <c r="Y964" s="135"/>
      <c r="Z964" s="135"/>
    </row>
    <row r="965" spans="1:26" ht="23.25" customHeight="1">
      <c r="A965" s="135"/>
      <c r="B965" s="135"/>
      <c r="C965" s="135"/>
      <c r="D965" s="135"/>
      <c r="E965" s="135"/>
      <c r="F965" s="135"/>
      <c r="G965" s="135"/>
      <c r="H965" s="135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5"/>
      <c r="T965" s="135"/>
      <c r="U965" s="135"/>
      <c r="V965" s="135"/>
      <c r="W965" s="135"/>
      <c r="X965" s="135"/>
      <c r="Y965" s="135"/>
      <c r="Z965" s="135"/>
    </row>
    <row r="966" spans="1:26" ht="23.25" customHeight="1">
      <c r="A966" s="135"/>
      <c r="B966" s="135"/>
      <c r="C966" s="135"/>
      <c r="D966" s="135"/>
      <c r="E966" s="135"/>
      <c r="F966" s="135"/>
      <c r="G966" s="135"/>
      <c r="H966" s="135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5"/>
      <c r="T966" s="135"/>
      <c r="U966" s="135"/>
      <c r="V966" s="135"/>
      <c r="W966" s="135"/>
      <c r="X966" s="135"/>
      <c r="Y966" s="135"/>
      <c r="Z966" s="135"/>
    </row>
    <row r="967" spans="1:26" ht="23.25" customHeight="1">
      <c r="A967" s="135"/>
      <c r="B967" s="135"/>
      <c r="C967" s="135"/>
      <c r="D967" s="135"/>
      <c r="E967" s="135"/>
      <c r="F967" s="135"/>
      <c r="G967" s="135"/>
      <c r="H967" s="135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5"/>
      <c r="T967" s="135"/>
      <c r="U967" s="135"/>
      <c r="V967" s="135"/>
      <c r="W967" s="135"/>
      <c r="X967" s="135"/>
      <c r="Y967" s="135"/>
      <c r="Z967" s="135"/>
    </row>
    <row r="968" spans="1:26" ht="23.25" customHeight="1">
      <c r="A968" s="135"/>
      <c r="B968" s="135"/>
      <c r="C968" s="135"/>
      <c r="D968" s="135"/>
      <c r="E968" s="135"/>
      <c r="F968" s="135"/>
      <c r="G968" s="135"/>
      <c r="H968" s="135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5"/>
      <c r="T968" s="135"/>
      <c r="U968" s="135"/>
      <c r="V968" s="135"/>
      <c r="W968" s="135"/>
      <c r="X968" s="135"/>
      <c r="Y968" s="135"/>
      <c r="Z968" s="135"/>
    </row>
    <row r="969" spans="1:26" ht="23.25" customHeight="1">
      <c r="A969" s="135"/>
      <c r="B969" s="135"/>
      <c r="C969" s="135"/>
      <c r="D969" s="135"/>
      <c r="E969" s="135"/>
      <c r="F969" s="135"/>
      <c r="G969" s="135"/>
      <c r="H969" s="135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5"/>
      <c r="T969" s="135"/>
      <c r="U969" s="135"/>
      <c r="V969" s="135"/>
      <c r="W969" s="135"/>
      <c r="X969" s="135"/>
      <c r="Y969" s="135"/>
      <c r="Z969" s="135"/>
    </row>
    <row r="970" spans="1:26" ht="23.25" customHeight="1">
      <c r="A970" s="135"/>
      <c r="B970" s="135"/>
      <c r="C970" s="135"/>
      <c r="D970" s="135"/>
      <c r="E970" s="135"/>
      <c r="F970" s="135"/>
      <c r="G970" s="135"/>
      <c r="H970" s="135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5"/>
      <c r="T970" s="135"/>
      <c r="U970" s="135"/>
      <c r="V970" s="135"/>
      <c r="W970" s="135"/>
      <c r="X970" s="135"/>
      <c r="Y970" s="135"/>
      <c r="Z970" s="135"/>
    </row>
    <row r="971" spans="1:26" ht="23.25" customHeight="1">
      <c r="A971" s="135"/>
      <c r="B971" s="135"/>
      <c r="C971" s="135"/>
      <c r="D971" s="135"/>
      <c r="E971" s="135"/>
      <c r="F971" s="135"/>
      <c r="G971" s="135"/>
      <c r="H971" s="135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5"/>
      <c r="T971" s="135"/>
      <c r="U971" s="135"/>
      <c r="V971" s="135"/>
      <c r="W971" s="135"/>
      <c r="X971" s="135"/>
      <c r="Y971" s="135"/>
      <c r="Z971" s="135"/>
    </row>
    <row r="972" spans="1:26" ht="23.25" customHeight="1">
      <c r="A972" s="135"/>
      <c r="B972" s="135"/>
      <c r="C972" s="135"/>
      <c r="D972" s="135"/>
      <c r="E972" s="135"/>
      <c r="F972" s="135"/>
      <c r="G972" s="135"/>
      <c r="H972" s="135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5"/>
      <c r="T972" s="135"/>
      <c r="U972" s="135"/>
      <c r="V972" s="135"/>
      <c r="W972" s="135"/>
      <c r="X972" s="135"/>
      <c r="Y972" s="135"/>
      <c r="Z972" s="135"/>
    </row>
    <row r="973" spans="1:26" ht="23.25" customHeight="1">
      <c r="A973" s="135"/>
      <c r="B973" s="135"/>
      <c r="C973" s="135"/>
      <c r="D973" s="135"/>
      <c r="E973" s="135"/>
      <c r="F973" s="135"/>
      <c r="G973" s="135"/>
      <c r="H973" s="135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5"/>
      <c r="T973" s="135"/>
      <c r="U973" s="135"/>
      <c r="V973" s="135"/>
      <c r="W973" s="135"/>
      <c r="X973" s="135"/>
      <c r="Y973" s="135"/>
      <c r="Z973" s="135"/>
    </row>
    <row r="974" spans="1:26" ht="23.25" customHeight="1">
      <c r="A974" s="135"/>
      <c r="B974" s="135"/>
      <c r="C974" s="135"/>
      <c r="D974" s="135"/>
      <c r="E974" s="135"/>
      <c r="F974" s="135"/>
      <c r="G974" s="135"/>
      <c r="H974" s="135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5"/>
      <c r="T974" s="135"/>
      <c r="U974" s="135"/>
      <c r="V974" s="135"/>
      <c r="W974" s="135"/>
      <c r="X974" s="135"/>
      <c r="Y974" s="135"/>
      <c r="Z974" s="135"/>
    </row>
    <row r="975" spans="1:26" ht="23.25" customHeight="1">
      <c r="A975" s="135"/>
      <c r="B975" s="135"/>
      <c r="C975" s="135"/>
      <c r="D975" s="135"/>
      <c r="E975" s="135"/>
      <c r="F975" s="135"/>
      <c r="G975" s="135"/>
      <c r="H975" s="135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5"/>
      <c r="T975" s="135"/>
      <c r="U975" s="135"/>
      <c r="V975" s="135"/>
      <c r="W975" s="135"/>
      <c r="X975" s="135"/>
      <c r="Y975" s="135"/>
      <c r="Z975" s="135"/>
    </row>
    <row r="976" spans="1:26" ht="23.25" customHeight="1">
      <c r="A976" s="135"/>
      <c r="B976" s="135"/>
      <c r="C976" s="135"/>
      <c r="D976" s="135"/>
      <c r="E976" s="135"/>
      <c r="F976" s="135"/>
      <c r="G976" s="135"/>
      <c r="H976" s="135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5"/>
      <c r="T976" s="135"/>
      <c r="U976" s="135"/>
      <c r="V976" s="135"/>
      <c r="W976" s="135"/>
      <c r="X976" s="135"/>
      <c r="Y976" s="135"/>
      <c r="Z976" s="135"/>
    </row>
    <row r="977" spans="1:26" ht="23.25" customHeight="1">
      <c r="A977" s="135"/>
      <c r="B977" s="135"/>
      <c r="C977" s="135"/>
      <c r="D977" s="135"/>
      <c r="E977" s="135"/>
      <c r="F977" s="135"/>
      <c r="G977" s="135"/>
      <c r="H977" s="135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5"/>
      <c r="T977" s="135"/>
      <c r="U977" s="135"/>
      <c r="V977" s="135"/>
      <c r="W977" s="135"/>
      <c r="X977" s="135"/>
      <c r="Y977" s="135"/>
      <c r="Z977" s="135"/>
    </row>
    <row r="978" spans="1:26" ht="23.25" customHeight="1">
      <c r="A978" s="135"/>
      <c r="B978" s="135"/>
      <c r="C978" s="135"/>
      <c r="D978" s="135"/>
      <c r="E978" s="135"/>
      <c r="F978" s="135"/>
      <c r="G978" s="135"/>
      <c r="H978" s="135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5"/>
      <c r="T978" s="135"/>
      <c r="U978" s="135"/>
      <c r="V978" s="135"/>
      <c r="W978" s="135"/>
      <c r="X978" s="135"/>
      <c r="Y978" s="135"/>
      <c r="Z978" s="135"/>
    </row>
    <row r="979" spans="1:26" ht="23.25" customHeight="1">
      <c r="A979" s="135"/>
      <c r="B979" s="135"/>
      <c r="C979" s="135"/>
      <c r="D979" s="135"/>
      <c r="E979" s="135"/>
      <c r="F979" s="135"/>
      <c r="G979" s="135"/>
      <c r="H979" s="135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5"/>
      <c r="T979" s="135"/>
      <c r="U979" s="135"/>
      <c r="V979" s="135"/>
      <c r="W979" s="135"/>
      <c r="X979" s="135"/>
      <c r="Y979" s="135"/>
      <c r="Z979" s="135"/>
    </row>
    <row r="980" spans="1:26" ht="23.25" customHeight="1">
      <c r="A980" s="135"/>
      <c r="B980" s="135"/>
      <c r="C980" s="135"/>
      <c r="D980" s="135"/>
      <c r="E980" s="135"/>
      <c r="F980" s="135"/>
      <c r="G980" s="135"/>
      <c r="H980" s="135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5"/>
      <c r="T980" s="135"/>
      <c r="U980" s="135"/>
      <c r="V980" s="135"/>
      <c r="W980" s="135"/>
      <c r="X980" s="135"/>
      <c r="Y980" s="135"/>
      <c r="Z980" s="135"/>
    </row>
    <row r="981" spans="1:26" ht="23.25" customHeight="1">
      <c r="A981" s="135"/>
      <c r="B981" s="135"/>
      <c r="C981" s="135"/>
      <c r="D981" s="135"/>
      <c r="E981" s="135"/>
      <c r="F981" s="135"/>
      <c r="G981" s="135"/>
      <c r="H981" s="135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5"/>
      <c r="T981" s="135"/>
      <c r="U981" s="135"/>
      <c r="V981" s="135"/>
      <c r="W981" s="135"/>
      <c r="X981" s="135"/>
      <c r="Y981" s="135"/>
      <c r="Z981" s="135"/>
    </row>
    <row r="982" spans="1:26" ht="23.25" customHeight="1">
      <c r="A982" s="135"/>
      <c r="B982" s="135"/>
      <c r="C982" s="135"/>
      <c r="D982" s="135"/>
      <c r="E982" s="135"/>
      <c r="F982" s="135"/>
      <c r="G982" s="135"/>
      <c r="H982" s="135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5"/>
      <c r="T982" s="135"/>
      <c r="U982" s="135"/>
      <c r="V982" s="135"/>
      <c r="W982" s="135"/>
      <c r="X982" s="135"/>
      <c r="Y982" s="135"/>
      <c r="Z982" s="135"/>
    </row>
    <row r="983" spans="1:26" ht="23.25" customHeight="1">
      <c r="A983" s="135"/>
      <c r="B983" s="135"/>
      <c r="C983" s="135"/>
      <c r="D983" s="135"/>
      <c r="E983" s="135"/>
      <c r="F983" s="135"/>
      <c r="G983" s="135"/>
      <c r="H983" s="135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5"/>
      <c r="T983" s="135"/>
      <c r="U983" s="135"/>
      <c r="V983" s="135"/>
      <c r="W983" s="135"/>
      <c r="X983" s="135"/>
      <c r="Y983" s="135"/>
      <c r="Z983" s="135"/>
    </row>
    <row r="984" spans="1:26" ht="23.25" customHeight="1">
      <c r="A984" s="135"/>
      <c r="B984" s="135"/>
      <c r="C984" s="135"/>
      <c r="D984" s="135"/>
      <c r="E984" s="135"/>
      <c r="F984" s="135"/>
      <c r="G984" s="135"/>
      <c r="H984" s="135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5"/>
      <c r="T984" s="135"/>
      <c r="U984" s="135"/>
      <c r="V984" s="135"/>
      <c r="W984" s="135"/>
      <c r="X984" s="135"/>
      <c r="Y984" s="135"/>
      <c r="Z984" s="135"/>
    </row>
    <row r="985" spans="1:26" ht="23.25" customHeight="1">
      <c r="A985" s="135"/>
      <c r="B985" s="135"/>
      <c r="C985" s="135"/>
      <c r="D985" s="135"/>
      <c r="E985" s="135"/>
      <c r="F985" s="135"/>
      <c r="G985" s="135"/>
      <c r="H985" s="135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5"/>
      <c r="T985" s="135"/>
      <c r="U985" s="135"/>
      <c r="V985" s="135"/>
      <c r="W985" s="135"/>
      <c r="X985" s="135"/>
      <c r="Y985" s="135"/>
      <c r="Z985" s="135"/>
    </row>
    <row r="986" spans="1:26" ht="23.25" customHeight="1">
      <c r="A986" s="135"/>
      <c r="B986" s="135"/>
      <c r="C986" s="135"/>
      <c r="D986" s="135"/>
      <c r="E986" s="135"/>
      <c r="F986" s="135"/>
      <c r="G986" s="135"/>
      <c r="H986" s="135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5"/>
      <c r="T986" s="135"/>
      <c r="U986" s="135"/>
      <c r="V986" s="135"/>
      <c r="W986" s="135"/>
      <c r="X986" s="135"/>
      <c r="Y986" s="135"/>
      <c r="Z986" s="135"/>
    </row>
    <row r="987" spans="1:26" ht="23.25" customHeight="1">
      <c r="A987" s="135"/>
      <c r="B987" s="135"/>
      <c r="C987" s="135"/>
      <c r="D987" s="135"/>
      <c r="E987" s="135"/>
      <c r="F987" s="135"/>
      <c r="G987" s="135"/>
      <c r="H987" s="135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5"/>
      <c r="T987" s="135"/>
      <c r="U987" s="135"/>
      <c r="V987" s="135"/>
      <c r="W987" s="135"/>
      <c r="X987" s="135"/>
      <c r="Y987" s="135"/>
      <c r="Z987" s="135"/>
    </row>
    <row r="988" spans="1:26" ht="23.25" customHeight="1">
      <c r="A988" s="135"/>
      <c r="B988" s="135"/>
      <c r="C988" s="135"/>
      <c r="D988" s="135"/>
      <c r="E988" s="135"/>
      <c r="F988" s="135"/>
      <c r="G988" s="135"/>
      <c r="H988" s="135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5"/>
      <c r="T988" s="135"/>
      <c r="U988" s="135"/>
      <c r="V988" s="135"/>
      <c r="W988" s="135"/>
      <c r="X988" s="135"/>
      <c r="Y988" s="135"/>
      <c r="Z988" s="135"/>
    </row>
    <row r="989" spans="1:26" ht="23.25" customHeight="1">
      <c r="A989" s="135"/>
      <c r="B989" s="135"/>
      <c r="C989" s="135"/>
      <c r="D989" s="135"/>
      <c r="E989" s="135"/>
      <c r="F989" s="135"/>
      <c r="G989" s="135"/>
      <c r="H989" s="135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5"/>
      <c r="T989" s="135"/>
      <c r="U989" s="135"/>
      <c r="V989" s="135"/>
      <c r="W989" s="135"/>
      <c r="X989" s="135"/>
      <c r="Y989" s="135"/>
      <c r="Z989" s="135"/>
    </row>
    <row r="990" spans="1:26" ht="23.25" customHeight="1">
      <c r="A990" s="135"/>
      <c r="B990" s="135"/>
      <c r="C990" s="135"/>
      <c r="D990" s="135"/>
      <c r="E990" s="135"/>
      <c r="F990" s="135"/>
      <c r="G990" s="135"/>
      <c r="H990" s="135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5"/>
      <c r="T990" s="135"/>
      <c r="U990" s="135"/>
      <c r="V990" s="135"/>
      <c r="W990" s="135"/>
      <c r="X990" s="135"/>
      <c r="Y990" s="135"/>
      <c r="Z990" s="135"/>
    </row>
    <row r="991" spans="1:26" ht="23.25" customHeight="1">
      <c r="A991" s="135"/>
      <c r="B991" s="135"/>
      <c r="C991" s="135"/>
      <c r="D991" s="135"/>
      <c r="E991" s="135"/>
      <c r="F991" s="135"/>
      <c r="G991" s="135"/>
      <c r="H991" s="135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5"/>
      <c r="T991" s="135"/>
      <c r="U991" s="135"/>
      <c r="V991" s="135"/>
      <c r="W991" s="135"/>
      <c r="X991" s="135"/>
      <c r="Y991" s="135"/>
      <c r="Z991" s="135"/>
    </row>
    <row r="992" spans="1:26" ht="23.25" customHeight="1">
      <c r="A992" s="135"/>
      <c r="B992" s="135"/>
      <c r="C992" s="135"/>
      <c r="D992" s="135"/>
      <c r="E992" s="135"/>
      <c r="F992" s="135"/>
      <c r="G992" s="135"/>
      <c r="H992" s="135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5"/>
      <c r="T992" s="135"/>
      <c r="U992" s="135"/>
      <c r="V992" s="135"/>
      <c r="W992" s="135"/>
      <c r="X992" s="135"/>
      <c r="Y992" s="135"/>
      <c r="Z992" s="135"/>
    </row>
    <row r="993" spans="1:26" ht="23.25" customHeight="1">
      <c r="A993" s="135"/>
      <c r="B993" s="135"/>
      <c r="C993" s="135"/>
      <c r="D993" s="135"/>
      <c r="E993" s="135"/>
      <c r="F993" s="135"/>
      <c r="G993" s="135"/>
      <c r="H993" s="135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5"/>
      <c r="T993" s="135"/>
      <c r="U993" s="135"/>
      <c r="V993" s="135"/>
      <c r="W993" s="135"/>
      <c r="X993" s="135"/>
      <c r="Y993" s="135"/>
      <c r="Z993" s="135"/>
    </row>
    <row r="994" spans="1:26" ht="23.25" customHeight="1">
      <c r="A994" s="135"/>
      <c r="B994" s="135"/>
      <c r="C994" s="135"/>
      <c r="D994" s="135"/>
      <c r="E994" s="135"/>
      <c r="F994" s="135"/>
      <c r="G994" s="135"/>
      <c r="H994" s="135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5"/>
      <c r="T994" s="135"/>
      <c r="U994" s="135"/>
      <c r="V994" s="135"/>
      <c r="W994" s="135"/>
      <c r="X994" s="135"/>
      <c r="Y994" s="135"/>
      <c r="Z994" s="135"/>
    </row>
    <row r="995" spans="1:26" ht="23.25" customHeight="1">
      <c r="A995" s="135"/>
      <c r="B995" s="135"/>
      <c r="C995" s="135"/>
      <c r="D995" s="135"/>
      <c r="E995" s="135"/>
      <c r="F995" s="135"/>
      <c r="G995" s="135"/>
      <c r="H995" s="135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5"/>
      <c r="T995" s="135"/>
      <c r="U995" s="135"/>
      <c r="V995" s="135"/>
      <c r="W995" s="135"/>
      <c r="X995" s="135"/>
      <c r="Y995" s="135"/>
      <c r="Z995" s="135"/>
    </row>
    <row r="996" spans="1:26" ht="23.25" customHeight="1">
      <c r="A996" s="135"/>
      <c r="B996" s="135"/>
      <c r="C996" s="135"/>
      <c r="D996" s="135"/>
      <c r="E996" s="135"/>
      <c r="F996" s="135"/>
      <c r="G996" s="135"/>
      <c r="H996" s="135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5"/>
      <c r="T996" s="135"/>
      <c r="U996" s="135"/>
      <c r="V996" s="135"/>
      <c r="W996" s="135"/>
      <c r="X996" s="135"/>
      <c r="Y996" s="135"/>
      <c r="Z996" s="135"/>
    </row>
    <row r="997" spans="1:26" ht="23.25" customHeight="1">
      <c r="A997" s="135"/>
      <c r="B997" s="135"/>
      <c r="C997" s="135"/>
      <c r="D997" s="135"/>
      <c r="E997" s="135"/>
      <c r="F997" s="135"/>
      <c r="G997" s="135"/>
      <c r="H997" s="135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5"/>
      <c r="T997" s="135"/>
      <c r="U997" s="135"/>
      <c r="V997" s="135"/>
      <c r="W997" s="135"/>
      <c r="X997" s="135"/>
      <c r="Y997" s="135"/>
      <c r="Z997" s="135"/>
    </row>
    <row r="998" spans="1:26" ht="23.25" customHeight="1">
      <c r="A998" s="135"/>
      <c r="B998" s="135"/>
      <c r="C998" s="135"/>
      <c r="D998" s="135"/>
      <c r="E998" s="135"/>
      <c r="F998" s="135"/>
      <c r="G998" s="135"/>
      <c r="H998" s="135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5"/>
      <c r="T998" s="135"/>
      <c r="U998" s="135"/>
      <c r="V998" s="135"/>
      <c r="W998" s="135"/>
      <c r="X998" s="135"/>
      <c r="Y998" s="135"/>
      <c r="Z998" s="135"/>
    </row>
    <row r="999" spans="1:26" ht="23.25" customHeight="1">
      <c r="A999" s="135"/>
      <c r="B999" s="135"/>
      <c r="C999" s="135"/>
      <c r="D999" s="135"/>
      <c r="E999" s="135"/>
      <c r="F999" s="135"/>
      <c r="G999" s="135"/>
      <c r="H999" s="135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5"/>
      <c r="T999" s="135"/>
      <c r="U999" s="135"/>
      <c r="V999" s="135"/>
      <c r="W999" s="135"/>
      <c r="X999" s="135"/>
      <c r="Y999" s="135"/>
      <c r="Z999" s="135"/>
    </row>
    <row r="1000" spans="1:26" ht="23.25" customHeight="1">
      <c r="A1000" s="135"/>
      <c r="B1000" s="135"/>
      <c r="C1000" s="135"/>
      <c r="D1000" s="135"/>
      <c r="E1000" s="135"/>
      <c r="F1000" s="135"/>
      <c r="G1000" s="135"/>
      <c r="H1000" s="135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5"/>
      <c r="T1000" s="135"/>
      <c r="U1000" s="135"/>
      <c r="V1000" s="135"/>
      <c r="W1000" s="135"/>
      <c r="X1000" s="135"/>
      <c r="Y1000" s="135"/>
      <c r="Z1000" s="135"/>
    </row>
    <row r="1001" spans="1:26" ht="23.25" customHeight="1">
      <c r="A1001" s="135"/>
      <c r="B1001" s="135"/>
      <c r="C1001" s="135"/>
      <c r="D1001" s="135"/>
      <c r="E1001" s="135"/>
      <c r="F1001" s="135"/>
      <c r="G1001" s="135"/>
      <c r="H1001" s="135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5"/>
      <c r="T1001" s="135"/>
      <c r="U1001" s="135"/>
      <c r="V1001" s="135"/>
      <c r="W1001" s="135"/>
      <c r="X1001" s="135"/>
      <c r="Y1001" s="135"/>
      <c r="Z1001" s="135"/>
    </row>
    <row r="1002" spans="1:26" ht="23.25" customHeight="1">
      <c r="A1002" s="135"/>
      <c r="B1002" s="135"/>
      <c r="C1002" s="135"/>
      <c r="D1002" s="135"/>
      <c r="E1002" s="135"/>
      <c r="F1002" s="135"/>
      <c r="G1002" s="135"/>
      <c r="H1002" s="135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5"/>
      <c r="T1002" s="135"/>
      <c r="U1002" s="135"/>
      <c r="V1002" s="135"/>
      <c r="W1002" s="135"/>
      <c r="X1002" s="135"/>
      <c r="Y1002" s="135"/>
      <c r="Z1002" s="135"/>
    </row>
    <row r="1003" spans="1:26" ht="23.25" customHeight="1">
      <c r="A1003" s="135"/>
      <c r="B1003" s="135"/>
      <c r="C1003" s="135"/>
      <c r="D1003" s="135"/>
      <c r="E1003" s="135"/>
      <c r="F1003" s="135"/>
      <c r="G1003" s="135"/>
      <c r="H1003" s="135"/>
      <c r="I1003" s="139"/>
      <c r="J1003" s="139"/>
      <c r="K1003" s="139"/>
      <c r="L1003" s="139"/>
      <c r="M1003" s="139"/>
      <c r="N1003" s="139"/>
      <c r="O1003" s="139"/>
      <c r="P1003" s="139"/>
      <c r="Q1003" s="139"/>
      <c r="R1003" s="139"/>
      <c r="S1003" s="135"/>
      <c r="T1003" s="135"/>
      <c r="U1003" s="135"/>
      <c r="V1003" s="135"/>
      <c r="W1003" s="135"/>
      <c r="X1003" s="135"/>
      <c r="Y1003" s="135"/>
      <c r="Z1003" s="135"/>
    </row>
    <row r="1004" spans="1:26" ht="23.25" customHeight="1">
      <c r="A1004" s="135"/>
      <c r="B1004" s="135"/>
      <c r="C1004" s="135"/>
      <c r="D1004" s="135"/>
      <c r="E1004" s="135"/>
      <c r="F1004" s="135"/>
      <c r="G1004" s="135"/>
      <c r="H1004" s="135"/>
      <c r="I1004" s="139"/>
      <c r="J1004" s="139"/>
      <c r="K1004" s="139"/>
      <c r="L1004" s="139"/>
      <c r="M1004" s="139"/>
      <c r="N1004" s="139"/>
      <c r="O1004" s="139"/>
      <c r="P1004" s="139"/>
      <c r="Q1004" s="139"/>
      <c r="R1004" s="139"/>
      <c r="S1004" s="135"/>
      <c r="T1004" s="135"/>
      <c r="U1004" s="135"/>
      <c r="V1004" s="135"/>
      <c r="W1004" s="135"/>
      <c r="X1004" s="135"/>
      <c r="Y1004" s="135"/>
      <c r="Z1004" s="135"/>
    </row>
  </sheetData>
  <mergeCells count="8">
    <mergeCell ref="J14:K14"/>
    <mergeCell ref="O14:P14"/>
    <mergeCell ref="B15:C15"/>
    <mergeCell ref="A7:D7"/>
    <mergeCell ref="A8:D8"/>
    <mergeCell ref="A9:D9"/>
    <mergeCell ref="J11:P11"/>
    <mergeCell ref="M12:N12"/>
  </mergeCells>
  <dataValidations count="1">
    <dataValidation type="decimal" allowBlank="1" showInputMessage="1" showErrorMessage="1" prompt="Input Error - The term of the loan should be a whole number between 1 and 30" sqref="D14" xr:uid="{00000000-0002-0000-0900-000000000000}">
      <formula1>1</formula1>
      <formula2>30</formula2>
    </dataValidation>
  </dataValidations>
  <pageMargins left="0.7" right="0.7" top="0.75" bottom="0.75" header="0" footer="0"/>
  <pageSetup orientation="portrait"/>
  <headerFooter>
    <oddFooter>&amp;R(c) 2019 - The Rueth Team of Fairway Indepent Mortgage.</oddFooter>
  </headerFooter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1000"/>
  <sheetViews>
    <sheetView workbookViewId="0"/>
  </sheetViews>
  <sheetFormatPr defaultColWidth="14.42578125" defaultRowHeight="15" customHeight="1"/>
  <cols>
    <col min="1" max="1" width="8.7109375" customWidth="1"/>
    <col min="2" max="2" width="18.42578125" customWidth="1"/>
    <col min="3" max="26" width="8.7109375" customWidth="1"/>
  </cols>
  <sheetData>
    <row r="2" spans="2:3">
      <c r="B2" s="131" t="s">
        <v>17</v>
      </c>
    </row>
    <row r="3" spans="2:3">
      <c r="B3" s="131" t="s">
        <v>129</v>
      </c>
    </row>
    <row r="4" spans="2:3">
      <c r="B4" s="131" t="s">
        <v>18</v>
      </c>
    </row>
    <row r="5" spans="2:3">
      <c r="B5" s="131" t="s">
        <v>130</v>
      </c>
    </row>
    <row r="6" spans="2:3">
      <c r="B6" s="131" t="s">
        <v>19</v>
      </c>
    </row>
    <row r="7" spans="2:3">
      <c r="B7" s="131" t="s">
        <v>131</v>
      </c>
    </row>
    <row r="8" spans="2:3">
      <c r="B8" s="131" t="s">
        <v>132</v>
      </c>
    </row>
    <row r="11" spans="2:3" ht="40.5" customHeight="1"/>
    <row r="13" spans="2:3">
      <c r="C13" s="1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1000"/>
  <sheetViews>
    <sheetView workbookViewId="0">
      <selection activeCell="G11" sqref="G11"/>
    </sheetView>
  </sheetViews>
  <sheetFormatPr defaultColWidth="14.42578125" defaultRowHeight="15" customHeight="1"/>
  <cols>
    <col min="1" max="1" width="23" customWidth="1"/>
    <col min="2" max="2" width="115.7109375" customWidth="1"/>
    <col min="3" max="14" width="9.140625" customWidth="1"/>
    <col min="15" max="26" width="8.710937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5.75">
      <c r="A5" s="137" t="s">
        <v>4</v>
      </c>
      <c r="B5" s="137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5.75">
      <c r="A11" s="134"/>
      <c r="B11" s="214" t="s">
        <v>133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5.75">
      <c r="A12" s="134"/>
      <c r="B12" s="215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30.75">
      <c r="A13" s="134"/>
      <c r="B13" s="215" t="s">
        <v>134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5.75">
      <c r="A14" s="134"/>
      <c r="B14" s="215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5.75">
      <c r="A15" s="134"/>
      <c r="B15" s="215" t="s">
        <v>135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5.75">
      <c r="A16" s="134"/>
      <c r="B16" s="215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5.75">
      <c r="A17" s="134"/>
      <c r="B17" s="215" t="s">
        <v>136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5.75" customHeight="1">
      <c r="A21" s="134"/>
      <c r="B21" s="134" t="s">
        <v>137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5.7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5.75" customHeight="1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5.7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5.75" customHeight="1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5.75" customHeight="1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5.75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5.75" customHeight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5.7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5.75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5.75" customHeight="1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5.7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5.75" customHeight="1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5.75" customHeight="1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5.75" customHeight="1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5.75" customHeight="1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5.75" customHeight="1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5.75" customHeight="1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5.75" customHeight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5.75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5.75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5.75" customHeight="1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5.75" customHeigh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5.75" customHeight="1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5.75" customHeight="1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5.75" customHeight="1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5.75" customHeight="1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5.75" customHeight="1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5.75" customHeight="1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5.75" customHeight="1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5.75" customHeight="1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5.75" customHeight="1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5.75" customHeight="1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5.75" customHeight="1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5.75" customHeight="1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5.75" customHeight="1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5.75" customHeight="1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5.75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5.75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5.75" customHeight="1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5.7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5.7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5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5.7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5.7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5.7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5.7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5.7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5.7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5.7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5.7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5.7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5.7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5.7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5.7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5.7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5.7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5.7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5.7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5.7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5.75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5.7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5.7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5.7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5.7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5.7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5.75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5.75" customHeight="1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5.7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5.7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5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5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5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5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5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5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5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5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5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5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5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5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5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5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5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5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5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5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5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5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5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5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5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5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5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5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5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5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5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5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5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5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5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5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5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5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5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5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5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5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5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5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5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5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5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5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5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5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5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5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5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5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5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5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5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5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5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5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5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5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5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5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5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5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5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5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5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5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5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5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5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5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5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5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5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5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5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5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5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5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5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5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5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5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5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5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5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5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5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5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5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5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5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5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5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5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5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5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5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5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5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5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5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5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5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5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5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5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5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5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5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5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5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5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5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5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5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5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5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5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5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5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5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5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5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5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5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5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5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5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5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5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5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5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5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5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5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5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5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5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5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5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5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5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5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5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5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5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5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5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5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5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5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5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5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5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5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5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5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5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5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5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5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5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5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5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5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5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5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5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5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5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5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5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5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5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5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5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5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5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5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5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5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5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5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5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5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5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5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5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5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5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5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5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5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5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5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5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5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5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5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5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5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5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5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5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5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5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5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5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5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5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5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5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5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5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5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5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5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5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5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5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5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5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5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5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5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5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5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5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5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5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5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5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5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5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5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5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5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5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5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5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5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5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5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5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5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5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5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5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5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5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5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5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5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5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5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5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5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5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5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5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5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5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5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5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5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5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5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5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5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5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5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5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5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5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5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5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5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5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5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5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5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5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5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5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5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5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5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5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5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5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5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5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5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5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5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5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5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5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5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5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5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5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5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5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5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5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5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5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5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5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5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5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5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5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5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5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5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5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5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5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5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5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5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5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5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5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5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5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5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5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5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5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5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5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5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5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5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5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5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5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5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5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5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5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5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5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5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5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5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5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5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5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5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5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5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5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5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5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5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5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5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5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5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5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5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5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5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5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5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5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5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5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5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5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5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5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5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5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5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5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5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5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5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5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5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5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5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5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5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5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5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5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5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5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5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5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5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5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5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5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5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5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5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5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5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5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5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5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5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5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5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5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5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5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5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5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5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5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5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5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5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5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5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5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5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5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5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5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5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5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5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5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5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5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5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5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5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5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5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5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5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5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5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5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5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5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5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5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5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5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5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5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5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5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5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5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5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5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5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5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5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5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5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5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5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5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5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5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5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5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5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5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5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5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5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5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5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5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5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5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5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5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5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5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5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5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5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5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5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5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5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5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5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5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5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5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5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5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5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5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5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5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5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5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5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5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5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5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5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5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5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5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5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5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5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5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5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5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5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5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5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5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5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5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5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5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5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5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5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5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5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5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5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5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5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5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5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5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5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5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5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5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5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5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5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5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5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5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5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5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5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5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5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5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5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5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5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5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5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5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5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5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5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5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5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5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5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5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5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5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5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5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5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5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5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5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5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5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5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5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5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5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5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5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5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5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5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5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5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5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5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5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5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5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5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5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5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5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5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5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5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5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5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5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5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5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5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5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5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5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5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5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5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5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5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5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5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5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5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5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5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5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5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5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5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5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5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5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5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5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5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5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5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5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5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5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5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5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5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5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5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5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5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5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5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5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5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5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5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5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5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5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5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5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5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5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5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5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5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5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5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5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5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5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5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5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5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5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5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5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5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5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5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5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5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5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5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5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5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5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5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5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5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5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5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5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5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5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5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5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5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5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5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5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5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5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5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5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5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5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5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5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5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5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5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5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5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5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5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5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5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5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5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5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5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5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5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5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5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5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5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5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5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5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5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5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5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5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5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5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5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5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5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5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5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5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5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5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5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5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5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5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5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5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5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5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5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5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5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5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5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5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5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5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5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5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5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5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5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5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5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5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5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5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5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5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5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5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5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5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5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5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5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5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5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5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5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5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5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5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5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5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5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5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5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5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5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5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5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5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5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5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5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5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5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5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5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5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5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5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5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5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5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5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5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5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5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5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5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5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5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5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5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5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5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5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5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5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5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5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5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5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5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5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5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5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5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5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5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5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5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5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5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5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5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5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5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5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5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5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5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5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5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5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5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5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5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5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5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5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5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5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5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5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5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5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5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5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5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5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5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5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5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5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5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5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5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5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5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5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5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5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5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5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5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5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5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5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5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5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5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5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5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5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5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5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5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5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5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5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5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5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5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5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5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5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5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5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5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5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5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5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5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5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5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sheetProtection algorithmName="SHA-512" hashValue="wqe6Z2eriIokJ1YtBuaEY4OtrqZnuUtFl2NbgHWsVsWFkFOBnV06D8w/5smLwQ0qmu7sUsloVoM/6MpjSOpDOg==" saltValue="3oKfixPzgeDXlEnRQ06JIQ==" spinCount="100000" sheet="1" objects="1" scenarios="1"/>
  <hyperlinks>
    <hyperlink ref="A5" r:id="rId1" xr:uid="{6E7C181C-4E75-4541-9AA0-58039C917AD7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7365D"/>
  </sheetPr>
  <dimension ref="A1:Z1004"/>
  <sheetViews>
    <sheetView zoomScale="80" zoomScaleNormal="80" workbookViewId="0">
      <selection activeCell="D10" sqref="D10"/>
    </sheetView>
  </sheetViews>
  <sheetFormatPr defaultColWidth="14.42578125" defaultRowHeight="15" customHeight="1"/>
  <cols>
    <col min="1" max="1" width="66.5703125" customWidth="1"/>
    <col min="2" max="4" width="25.42578125" customWidth="1"/>
    <col min="5" max="6" width="20.7109375" customWidth="1"/>
    <col min="7" max="23" width="9.140625" customWidth="1"/>
    <col min="24" max="26" width="8.710937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31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23.25">
      <c r="A6" s="164" t="str">
        <f>Input!B13</f>
        <v>Property 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23.25">
      <c r="A7" s="164">
        <f>Input!B14</f>
        <v>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23.25">
      <c r="A8" s="165" t="str">
        <f>Input!C15</f>
        <v>Duplex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23.25">
      <c r="A9" s="166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23.25">
      <c r="A10" s="30" t="s">
        <v>64</v>
      </c>
      <c r="B10" s="31">
        <f>Input!C19</f>
        <v>390000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23.25">
      <c r="A11" s="32" t="s">
        <v>27</v>
      </c>
      <c r="B11" s="33">
        <f>Input!C21</f>
        <v>19500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23.25">
      <c r="A12" s="32" t="s">
        <v>65</v>
      </c>
      <c r="B12" s="33">
        <f>Input!C24</f>
        <v>30888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23.25">
      <c r="A13" s="32" t="s">
        <v>66</v>
      </c>
      <c r="B13" s="33">
        <f>Input!C26</f>
        <v>381888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23.25">
      <c r="A14" s="32" t="s">
        <v>40</v>
      </c>
      <c r="B14" s="34">
        <f>Input!C29</f>
        <v>6.2700000000000006E-2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23.25">
      <c r="A15" s="32" t="s">
        <v>67</v>
      </c>
      <c r="B15" s="35">
        <f>Input!C28</f>
        <v>30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23.25">
      <c r="A16" s="36"/>
      <c r="B16" s="37"/>
      <c r="C16" s="135"/>
      <c r="D16" s="135"/>
      <c r="E16" s="135"/>
      <c r="F16" s="135"/>
      <c r="G16" s="135"/>
      <c r="H16" s="135"/>
      <c r="I16" s="135"/>
      <c r="J16" s="135"/>
      <c r="K16" s="135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23.25">
      <c r="A17" s="32" t="s">
        <v>68</v>
      </c>
      <c r="B17" s="35">
        <f ca="1">'P1 - Payoff'!D15</f>
        <v>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23.25">
      <c r="A18" s="38" t="s">
        <v>69</v>
      </c>
      <c r="B18" s="39">
        <f ca="1">'P1 - Payoff'!D24</f>
        <v>30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23.25">
      <c r="A19" s="135"/>
      <c r="B19" s="167"/>
      <c r="C19" s="135"/>
      <c r="D19" s="135"/>
      <c r="E19" s="135"/>
      <c r="F19" s="135"/>
      <c r="G19" s="135"/>
      <c r="H19" s="135"/>
      <c r="I19" s="135"/>
      <c r="J19" s="135"/>
      <c r="K19" s="135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46.5">
      <c r="A20" s="40" t="s">
        <v>70</v>
      </c>
      <c r="B20" s="41" t="s">
        <v>71</v>
      </c>
      <c r="C20" s="41" t="s">
        <v>72</v>
      </c>
      <c r="D20" s="42" t="str">
        <f ca="1">"At Retirement in "&amp;Input!C17&amp;" Years"</f>
        <v>At Retirement in 31 Years</v>
      </c>
      <c r="E20" s="135"/>
      <c r="F20" s="135"/>
      <c r="G20" s="135"/>
      <c r="H20" s="135"/>
      <c r="I20" s="135"/>
      <c r="J20" s="135"/>
      <c r="K20" s="135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23.25">
      <c r="A21" s="43" t="s">
        <v>73</v>
      </c>
      <c r="B21" s="44">
        <f ca="1">'P1 - Payoff'!D19</f>
        <v>2356.3198166597949</v>
      </c>
      <c r="C21" s="44">
        <f ca="1">VLOOKUP(36,'P1 - Payoff'!A30:H390,2)</f>
        <v>2356.3198166597949</v>
      </c>
      <c r="D21" s="45">
        <f ca="1">IF(B15&lt;=B18, 0, VLOOKUP(Input!C17*12,'P1 - Payoff'!A30:H390,2))</f>
        <v>0</v>
      </c>
      <c r="E21" s="135"/>
      <c r="F21" s="135"/>
      <c r="G21" s="135"/>
      <c r="H21" s="135"/>
      <c r="I21" s="135"/>
      <c r="J21" s="135"/>
      <c r="K21" s="135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23.25">
      <c r="A22" s="43" t="s">
        <v>74</v>
      </c>
      <c r="B22" s="44">
        <f>(Input!C35+ Input!C36+Input!C37)/12</f>
        <v>807.33333333333337</v>
      </c>
      <c r="C22" s="44">
        <f>((Input!C35+ Input!C36+Input!C37)/12)*(1+Input!$C$31)^3</f>
        <v>869.40969791666657</v>
      </c>
      <c r="D22" s="46">
        <f ca="1">((Input!C35+ Input!C36+Input!C37)/12)*(1+Input!$C$31)^Input!C17</f>
        <v>1735.7721311498315</v>
      </c>
      <c r="E22" s="135"/>
      <c r="F22" s="135"/>
      <c r="G22" s="135"/>
      <c r="H22" s="135"/>
      <c r="I22" s="135"/>
      <c r="J22" s="135"/>
      <c r="K22" s="135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23.25">
      <c r="A23" s="43" t="s">
        <v>75</v>
      </c>
      <c r="B23" s="44">
        <f>Input!C38/12</f>
        <v>0</v>
      </c>
      <c r="C23" s="44">
        <f>(Input!$C$38/12)*(1+Input!$C$31)^3</f>
        <v>0</v>
      </c>
      <c r="D23" s="46">
        <f ca="1">(Input!$C$38/12)*(1+Input!$C$31)^Input!C17</f>
        <v>0</v>
      </c>
      <c r="E23" s="135"/>
      <c r="F23" s="135"/>
      <c r="G23" s="135"/>
      <c r="H23" s="135"/>
      <c r="I23" s="135"/>
      <c r="J23" s="135"/>
      <c r="K23" s="135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23.25">
      <c r="A24" s="43" t="s">
        <v>28</v>
      </c>
      <c r="B24" s="44">
        <f>SUM(Input!$C$39:$C$41)/12</f>
        <v>653.33333333333337</v>
      </c>
      <c r="C24" s="44">
        <f>(SUM(Input!$C$39:$C$41)/12)*(1+Input!$C$31)^3</f>
        <v>703.56854166666665</v>
      </c>
      <c r="D24" s="46">
        <f ca="1">(SUM(Input!$C$39:$C$41)/12)*(1+Input!$C$31)^Input!C17</f>
        <v>1404.6710887917711</v>
      </c>
      <c r="E24" s="135"/>
      <c r="F24" s="135"/>
      <c r="G24" s="135"/>
      <c r="H24" s="135"/>
      <c r="I24" s="135"/>
      <c r="J24" s="135"/>
      <c r="K24" s="135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23.25">
      <c r="A25" s="47"/>
      <c r="B25" s="48"/>
      <c r="C25" s="48"/>
      <c r="D25" s="49"/>
      <c r="E25" s="135"/>
      <c r="F25" s="135"/>
      <c r="G25" s="135"/>
      <c r="H25" s="135"/>
      <c r="I25" s="135"/>
      <c r="J25" s="135"/>
      <c r="K25" s="135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23.25">
      <c r="A26" s="43" t="s">
        <v>76</v>
      </c>
      <c r="B26" s="44">
        <f>Input!$C$48/12</f>
        <v>3880</v>
      </c>
      <c r="C26" s="44">
        <f>(Input!$C$48/12)*(1+Input!$C$32)^3</f>
        <v>4117.48704</v>
      </c>
      <c r="D26" s="46">
        <f ca="1">(Input!$C$48/12)*(1+Input!$C$32)^Input!C17</f>
        <v>7168.6446052474303</v>
      </c>
      <c r="E26" s="135"/>
      <c r="F26" s="135"/>
      <c r="G26" s="135"/>
      <c r="H26" s="135"/>
      <c r="I26" s="135"/>
      <c r="J26" s="135"/>
      <c r="K26" s="135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23.25">
      <c r="A27" s="43" t="s">
        <v>77</v>
      </c>
      <c r="B27" s="44">
        <f ca="1">SUM(B21:B24)</f>
        <v>3816.9864833264619</v>
      </c>
      <c r="C27" s="44">
        <f t="shared" ref="C27:D27" ca="1" si="0">SUM(C21:C24)</f>
        <v>3929.298056243128</v>
      </c>
      <c r="D27" s="46">
        <f t="shared" ca="1" si="0"/>
        <v>3140.4432199416024</v>
      </c>
      <c r="E27" s="135"/>
      <c r="F27" s="135"/>
      <c r="G27" s="135"/>
      <c r="H27" s="135"/>
      <c r="I27" s="135"/>
      <c r="J27" s="135"/>
      <c r="K27" s="135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23.25">
      <c r="A28" s="47"/>
      <c r="B28" s="48"/>
      <c r="C28" s="48"/>
      <c r="D28" s="49"/>
      <c r="E28" s="135"/>
      <c r="F28" s="135"/>
      <c r="G28" s="135"/>
      <c r="H28" s="135"/>
      <c r="I28" s="135"/>
      <c r="J28" s="135"/>
      <c r="K28" s="135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23.25">
      <c r="A29" s="50" t="s">
        <v>78</v>
      </c>
      <c r="B29" s="51">
        <f t="shared" ref="B29:D29" ca="1" si="1">B26-B27</f>
        <v>63.013516673538106</v>
      </c>
      <c r="C29" s="51">
        <f t="shared" ca="1" si="1"/>
        <v>188.18898375687195</v>
      </c>
      <c r="D29" s="52">
        <f t="shared" ca="1" si="1"/>
        <v>4028.2013853058279</v>
      </c>
      <c r="E29" s="135"/>
      <c r="F29" s="135"/>
      <c r="G29" s="135"/>
      <c r="H29" s="135"/>
      <c r="I29" s="135"/>
      <c r="J29" s="135"/>
      <c r="K29" s="135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5.75" customHeight="1">
      <c r="A30" s="53"/>
      <c r="B30" s="53"/>
      <c r="C30" s="53"/>
      <c r="D30" s="53"/>
      <c r="E30" s="135"/>
      <c r="F30" s="135"/>
      <c r="G30" s="135"/>
      <c r="H30" s="135"/>
      <c r="I30" s="135"/>
      <c r="J30" s="135"/>
      <c r="K30" s="135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5.75" customHeight="1">
      <c r="A31" s="40" t="s">
        <v>79</v>
      </c>
      <c r="B31" s="41" t="s">
        <v>71</v>
      </c>
      <c r="C31" s="41" t="s">
        <v>72</v>
      </c>
      <c r="D31" s="42" t="str">
        <f ca="1">"At Retirement in "&amp;Input!C17&amp;" Years"</f>
        <v>At Retirement in 31 Years</v>
      </c>
      <c r="E31" s="135"/>
      <c r="F31" s="135"/>
      <c r="G31" s="135"/>
      <c r="H31" s="135"/>
      <c r="I31" s="135"/>
      <c r="J31" s="135"/>
      <c r="K31" s="135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23.25">
      <c r="A32" s="54" t="s">
        <v>80</v>
      </c>
      <c r="B32" s="55">
        <f ca="1">B29*12</f>
        <v>756.16220008245728</v>
      </c>
      <c r="C32" s="55">
        <f ca="1">C29*12*3</f>
        <v>6774.8034152473901</v>
      </c>
      <c r="D32" s="56">
        <f ca="1">D29*12*Input!C17</f>
        <v>1498490.9153337681</v>
      </c>
      <c r="E32" s="135"/>
      <c r="F32" s="135"/>
      <c r="G32" s="135"/>
      <c r="H32" s="135"/>
      <c r="I32" s="135"/>
      <c r="J32" s="135"/>
      <c r="K32" s="135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23.25">
      <c r="A33" s="57" t="s">
        <v>81</v>
      </c>
      <c r="B33" s="58">
        <f ca="1">B32/B12</f>
        <v>2.4480775708445264E-2</v>
      </c>
      <c r="C33" s="58">
        <f ca="1">C32/B12</f>
        <v>0.21933447990311417</v>
      </c>
      <c r="D33" s="59">
        <f ca="1">D32/B12</f>
        <v>48.513691897622643</v>
      </c>
      <c r="E33" s="135"/>
      <c r="F33" s="135"/>
      <c r="G33" s="135"/>
      <c r="H33" s="135"/>
      <c r="I33" s="135"/>
      <c r="J33" s="135"/>
      <c r="K33" s="135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23.25">
      <c r="A34" s="60" t="s">
        <v>33</v>
      </c>
      <c r="B34" s="61">
        <f ca="1">SUM('P1 - Payoff'!F41)</f>
        <v>4458.129184158106</v>
      </c>
      <c r="C34" s="61">
        <f ca="1">VLOOKUP(36, 'P1 - Payoff'!A30:H390, 6)</f>
        <v>14256.051124549324</v>
      </c>
      <c r="D34" s="62">
        <f ca="1">IF(VLOOKUP(Input!I17*12,'P1 - Payoff'!A30:H390,6)="",B13,VLOOKUP(Input!I17*12,'P1 - Payoff'!A30:H390,6))</f>
        <v>381887.99999999977</v>
      </c>
      <c r="E34" s="135"/>
      <c r="F34" s="135"/>
      <c r="G34" s="135"/>
      <c r="H34" s="135"/>
      <c r="I34" s="135"/>
      <c r="J34" s="135"/>
      <c r="K34" s="135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23.25">
      <c r="A35" s="57" t="s">
        <v>82</v>
      </c>
      <c r="B35" s="58">
        <f ca="1">B34/B12</f>
        <v>0.14433207666919534</v>
      </c>
      <c r="C35" s="58">
        <f ca="1">C34/B12</f>
        <v>0.46154011669740103</v>
      </c>
      <c r="D35" s="59">
        <f ca="1">D34/B12</f>
        <v>12.363636363636356</v>
      </c>
      <c r="E35" s="135"/>
      <c r="F35" s="135"/>
      <c r="G35" s="135"/>
      <c r="H35" s="135"/>
      <c r="I35" s="135"/>
      <c r="J35" s="135"/>
      <c r="K35" s="135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23.25">
      <c r="A36" s="60" t="s">
        <v>34</v>
      </c>
      <c r="B36" s="61">
        <f>Input!C19*Input!C30</f>
        <v>9750</v>
      </c>
      <c r="C36" s="61">
        <f>(Input!$C$19*(1+Input!$C$30)^3)-B10</f>
        <v>29987.343749999942</v>
      </c>
      <c r="D36" s="62">
        <f ca="1">((Input!$C$19*(1+Input!$C$30)^Input!C17))-B10</f>
        <v>448502.63973794505</v>
      </c>
      <c r="E36" s="135"/>
      <c r="F36" s="135"/>
      <c r="G36" s="135"/>
      <c r="H36" s="135"/>
      <c r="I36" s="135"/>
      <c r="J36" s="135"/>
      <c r="K36" s="135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23.25">
      <c r="A37" s="57" t="s">
        <v>83</v>
      </c>
      <c r="B37" s="58">
        <f>B36/B12</f>
        <v>0.31565656565656564</v>
      </c>
      <c r="C37" s="58">
        <f>C36/B12</f>
        <v>0.97084122474747281</v>
      </c>
      <c r="D37" s="59">
        <f ca="1">D36/B12</f>
        <v>14.520287481803452</v>
      </c>
      <c r="E37" s="135"/>
      <c r="F37" s="135"/>
      <c r="G37" s="135"/>
      <c r="H37" s="135"/>
      <c r="I37" s="135"/>
      <c r="J37" s="135"/>
      <c r="K37" s="135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23.25">
      <c r="A38" s="63" t="s">
        <v>84</v>
      </c>
      <c r="B38" s="64">
        <f t="shared" ref="B38:D38" ca="1" si="2">SUM(B37+B35+B33)</f>
        <v>0.48446941803420623</v>
      </c>
      <c r="C38" s="64">
        <f t="shared" ca="1" si="2"/>
        <v>1.6517158213479881</v>
      </c>
      <c r="D38" s="65">
        <f t="shared" ca="1" si="2"/>
        <v>75.39761574306246</v>
      </c>
      <c r="E38" s="135"/>
      <c r="F38" s="135"/>
      <c r="G38" s="135"/>
      <c r="H38" s="135"/>
      <c r="I38" s="135"/>
      <c r="J38" s="135"/>
      <c r="K38" s="135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23.25">
      <c r="A39" s="60" t="s">
        <v>36</v>
      </c>
      <c r="B39" s="66">
        <f>(0.85*B10)/27.5</f>
        <v>12054.545454545454</v>
      </c>
      <c r="C39" s="66">
        <f>B39*3</f>
        <v>36163.63636363636</v>
      </c>
      <c r="D39" s="67">
        <f ca="1">IF(Input!C17&lt;27.5,(((B10*85%)/27.5)*Input!C17), (B10*85%))</f>
        <v>331500</v>
      </c>
      <c r="E39" s="135"/>
      <c r="F39" s="135"/>
      <c r="G39" s="135"/>
      <c r="H39" s="135"/>
      <c r="I39" s="135"/>
      <c r="J39" s="135"/>
      <c r="K39" s="135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23.25">
      <c r="A40" s="68" t="s">
        <v>85</v>
      </c>
      <c r="B40" s="69"/>
      <c r="C40" s="69"/>
      <c r="D40" s="70"/>
      <c r="E40" s="135"/>
      <c r="F40" s="135"/>
      <c r="G40" s="135"/>
      <c r="H40" s="135"/>
      <c r="I40" s="135"/>
      <c r="J40" s="135"/>
      <c r="K40" s="135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23.25">
      <c r="A41" s="71" t="s">
        <v>86</v>
      </c>
      <c r="B41" s="72"/>
      <c r="C41" s="72"/>
      <c r="D41" s="73"/>
      <c r="E41" s="135"/>
      <c r="F41" s="135"/>
      <c r="G41" s="135"/>
      <c r="H41" s="135"/>
      <c r="I41" s="135"/>
      <c r="J41" s="135"/>
      <c r="K41" s="135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23.25">
      <c r="A42" s="71" t="s">
        <v>87</v>
      </c>
      <c r="B42" s="74">
        <f>B10*(1+Input!C30)</f>
        <v>399749.99999999994</v>
      </c>
      <c r="C42" s="74">
        <f>B10*(1+Input!C30)^3</f>
        <v>419987.34374999994</v>
      </c>
      <c r="D42" s="75">
        <f ca="1">B10*(1+Input!C30)^Input!C17</f>
        <v>838502.63973794505</v>
      </c>
      <c r="E42" s="135"/>
      <c r="F42" s="135"/>
      <c r="G42" s="135"/>
      <c r="H42" s="135"/>
      <c r="I42" s="135"/>
      <c r="J42" s="135"/>
      <c r="K42" s="135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23.25">
      <c r="A43" s="76" t="s">
        <v>88</v>
      </c>
      <c r="B43" s="77">
        <f>B12</f>
        <v>30888</v>
      </c>
      <c r="C43" s="77">
        <f>B12</f>
        <v>30888</v>
      </c>
      <c r="D43" s="78">
        <f>B12</f>
        <v>30888</v>
      </c>
      <c r="E43" s="135"/>
      <c r="F43" s="135"/>
      <c r="G43" s="135"/>
      <c r="H43" s="135"/>
      <c r="I43" s="135"/>
      <c r="J43" s="135"/>
      <c r="K43" s="135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5.75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5.75" customHeight="1">
      <c r="A45" s="250" t="s">
        <v>89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5.75" customHeight="1">
      <c r="A46" s="232"/>
      <c r="B46" s="251"/>
      <c r="C46" s="251"/>
      <c r="D46" s="251"/>
      <c r="E46" s="251"/>
      <c r="F46" s="251"/>
      <c r="G46" s="251"/>
      <c r="H46" s="251"/>
      <c r="I46" s="251"/>
      <c r="J46" s="251"/>
      <c r="K46" s="232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5.75" customHeight="1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57" customHeight="1">
      <c r="A48" s="252" t="str">
        <f ca="1">"Investing "&amp; TEXT(B43, "$#,#0.00")&amp;" in this property will result in an asset with a Net Worth of " &amp;TEXT(VLOOKUP(('P1 - Payoff'!D24*12),'P1 - Payoff'!A30:P389, 13), "$#,#0.00") &amp; " at the time you retire"</f>
        <v>Investing $30,888.00 in this property will result in an asset with a Net Worth of $824,986.13 at the time you retire</v>
      </c>
      <c r="B48" s="232"/>
      <c r="C48" s="232"/>
      <c r="D48" s="232"/>
      <c r="E48" s="232"/>
      <c r="F48" s="232"/>
      <c r="G48" s="138"/>
      <c r="H48" s="135"/>
      <c r="I48" s="135"/>
      <c r="J48" s="135"/>
      <c r="K48" s="135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5.75" customHeight="1">
      <c r="A49" s="253"/>
      <c r="B49" s="232"/>
      <c r="C49" s="232"/>
      <c r="D49" s="232"/>
      <c r="E49" s="232"/>
      <c r="F49" s="232"/>
      <c r="G49" s="232"/>
      <c r="H49" s="135"/>
      <c r="I49" s="135"/>
      <c r="J49" s="135"/>
      <c r="K49" s="135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65.25" customHeight="1">
      <c r="A50" s="254" t="str">
        <f ca="1">"Investing the same "&amp; TEXT(B43, "$#,#0.00")&amp;" in an Other Investment earning " &amp; TEXT('P1 - Payoff'!P15, "#.0%") &amp;" will result in an asset Worth " &amp;TEXT('P1 - Payoff'!P18, "$#,#0.00") &amp; " at the time you retire"</f>
        <v>Investing the same $30,888.00 in an Other Investment earning 7.0% will result in an asset Worth $250,702.37 at the time you retire</v>
      </c>
      <c r="B50" s="232"/>
      <c r="C50" s="232"/>
      <c r="D50" s="232"/>
      <c r="E50" s="232"/>
      <c r="F50" s="232"/>
      <c r="G50" s="138"/>
      <c r="H50" s="135"/>
      <c r="I50" s="135"/>
      <c r="J50" s="135"/>
      <c r="K50" s="135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30" customHeight="1">
      <c r="A51" s="255"/>
      <c r="B51" s="255"/>
      <c r="C51" s="255"/>
      <c r="D51" s="255"/>
      <c r="E51" s="255"/>
      <c r="F51" s="255"/>
      <c r="G51" s="138"/>
      <c r="H51" s="135"/>
      <c r="I51" s="135"/>
      <c r="J51" s="135"/>
      <c r="K51" s="135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5.75" customHeight="1">
      <c r="A52" s="79" t="s">
        <v>90</v>
      </c>
      <c r="B52" s="168"/>
      <c r="C52" s="168"/>
      <c r="D52" s="168"/>
      <c r="E52" s="168"/>
      <c r="F52" s="80"/>
      <c r="G52" s="135"/>
      <c r="H52" s="135"/>
      <c r="I52" s="135"/>
      <c r="J52" s="135"/>
      <c r="K52" s="135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32.25" customHeight="1">
      <c r="A53" s="169" t="s">
        <v>91</v>
      </c>
      <c r="B53" s="170"/>
      <c r="C53" s="171"/>
      <c r="D53" s="256">
        <f>Input!C24</f>
        <v>30888</v>
      </c>
      <c r="E53" s="257"/>
      <c r="F53" s="172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spans="1:26" ht="36.75" customHeight="1">
      <c r="A54" s="144"/>
      <c r="B54" s="135"/>
      <c r="C54" s="258" t="s">
        <v>92</v>
      </c>
      <c r="D54" s="223"/>
      <c r="E54" s="258" t="s">
        <v>93</v>
      </c>
      <c r="F54" s="223"/>
      <c r="G54" s="135"/>
      <c r="H54" s="135"/>
      <c r="I54" s="135"/>
      <c r="J54" s="135"/>
      <c r="K54" s="135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49.5" customHeight="1">
      <c r="A55" s="173" t="s">
        <v>94</v>
      </c>
      <c r="B55" s="140"/>
      <c r="C55" s="247">
        <f>Input!F30</f>
        <v>0</v>
      </c>
      <c r="D55" s="217"/>
      <c r="E55" s="248">
        <v>7.0000000000000007E-2</v>
      </c>
      <c r="F55" s="217"/>
      <c r="G55" s="140"/>
      <c r="H55" s="140"/>
      <c r="I55" s="140"/>
      <c r="J55" s="140"/>
      <c r="K55" s="140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</row>
    <row r="56" spans="1:26" ht="15.75" customHeight="1">
      <c r="A56" s="175"/>
      <c r="B56" s="135"/>
      <c r="C56" s="144"/>
      <c r="D56" s="146"/>
      <c r="E56" s="144"/>
      <c r="F56" s="146"/>
      <c r="G56" s="135"/>
      <c r="H56" s="135"/>
      <c r="I56" s="135"/>
      <c r="J56" s="135"/>
      <c r="K56" s="135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54" customHeight="1">
      <c r="A57" s="176" t="s">
        <v>95</v>
      </c>
      <c r="B57" s="81"/>
      <c r="C57" s="249">
        <f ca="1">VLOOKUP(('P1 - Payoff'!D24*12),'P1 - Payoff'!A30:P389, 13)</f>
        <v>824986.12870344729</v>
      </c>
      <c r="D57" s="236"/>
      <c r="E57" s="249">
        <f ca="1">VLOOKUP(('P1 - Payoff'!D23*12), 'P1 - Payoff'!A30:P389, 16)</f>
        <v>250702.37401890766</v>
      </c>
      <c r="F57" s="236"/>
      <c r="G57" s="140"/>
      <c r="H57" s="140"/>
      <c r="I57" s="140"/>
      <c r="J57" s="140"/>
      <c r="K57" s="140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</row>
    <row r="58" spans="1:26" ht="15.75" customHeight="1">
      <c r="A58" s="177"/>
      <c r="B58" s="177"/>
      <c r="C58" s="178"/>
      <c r="D58" s="178"/>
      <c r="E58" s="177"/>
      <c r="F58" s="177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5.75" customHeight="1">
      <c r="A59" s="177"/>
      <c r="B59" s="177"/>
      <c r="C59" s="177"/>
      <c r="D59" s="177"/>
      <c r="E59" s="177"/>
      <c r="F59" s="177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5.75" customHeight="1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5.7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5.7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5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5.7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5.7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5.7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5.7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5.7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5.7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5.7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5.7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5.7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5.7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5.7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5.7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5.7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5.7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5.7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5.7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5.7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5.75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5.7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5.7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5.7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5.7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5.7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5.75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5.75" customHeight="1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5.7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5.7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5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5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5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5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5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5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5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5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5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5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5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5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5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5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5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5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5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5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5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5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5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5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5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5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5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5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5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5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5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5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5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5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5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5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5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5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5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5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5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5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5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5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5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5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5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5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5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5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5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5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5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5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5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5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5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5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5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5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5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5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5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5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5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5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5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5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5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5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5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5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5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5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5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5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5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5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5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5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5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5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5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5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5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5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5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5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5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5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5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5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5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5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5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5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5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5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5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5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5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5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5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5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5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5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5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5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5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5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5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5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5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5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5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5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5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5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5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5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5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5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5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5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5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5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5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5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5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5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5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5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5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5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5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5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5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5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5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5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5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5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5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5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5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5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5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5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5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5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5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5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5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5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5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5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5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5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5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5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5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5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5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5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5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5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5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5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5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5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5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5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5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5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5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5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5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5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5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5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5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5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5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5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5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5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5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5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5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5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5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5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5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5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5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5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5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5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5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5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5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5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5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5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5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5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5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5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5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5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5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5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5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5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5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5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5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5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5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5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5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5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5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5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5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5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5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5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5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5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5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5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5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5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5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5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5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5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5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5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5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5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5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5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5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5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5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5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5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5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5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5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5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5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5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5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5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5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5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5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5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5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5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5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5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5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5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5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5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5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5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5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5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5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5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5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5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5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5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5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5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5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5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5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5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5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5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5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5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5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5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5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5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5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5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5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5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5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5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5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5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5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5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5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5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5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5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5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5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5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5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5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5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5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5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5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5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5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5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5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5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5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5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5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5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5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5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5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5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5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5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5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5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5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5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5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5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5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5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5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5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5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5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5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5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5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5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5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5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5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5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5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5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5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5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5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5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5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5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5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5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5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5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5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5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5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5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5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5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5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5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5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5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5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5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5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5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5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5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5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5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5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5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5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5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5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5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5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5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5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5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5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5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5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5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5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5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5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5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5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5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5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5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5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5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5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5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5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5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5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5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5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5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5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5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5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5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5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5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5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5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5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5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5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5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5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5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5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5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5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5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5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5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5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5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5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5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5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5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5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5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5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5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5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5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5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5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5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5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5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5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5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5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5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5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5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5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5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5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5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5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5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5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5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5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5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5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5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5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5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5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5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5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5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5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5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5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5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5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5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5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5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5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5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5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5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5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5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5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5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5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5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5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5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5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5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5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5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5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5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5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5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5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5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5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5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5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5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5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5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5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5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5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5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5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5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5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5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5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5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5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5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5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5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5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5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5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5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5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5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5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5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5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5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5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5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5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5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5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5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5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5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5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5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5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5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5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5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5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5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5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5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5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5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5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5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5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5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5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5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5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5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5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5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5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5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5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5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5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5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5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5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5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5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5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5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5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5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5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5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5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5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5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5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5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5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5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5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5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5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5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5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5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5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5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5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5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5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5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5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5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5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5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5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5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5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5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5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5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5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5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5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5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5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5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5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5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5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5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5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5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5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5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5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5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5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5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5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5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5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5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5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5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5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5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5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5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5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5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5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5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5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5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5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5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5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5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5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5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5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5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5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5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5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5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5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5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5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5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5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5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5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5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5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5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5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5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5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5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5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5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5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5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5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5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5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5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5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5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5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5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5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5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5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5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5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5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5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5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5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5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5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5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5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5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5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5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5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5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5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5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5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5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5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5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5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5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5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5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5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5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5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5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5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5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5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5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5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5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5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5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5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5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5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5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5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5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5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5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5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5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5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5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5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5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5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5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5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5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5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5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5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5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5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5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5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5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5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5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5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5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5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5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5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5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5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5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5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5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5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5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5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5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5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5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5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5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5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5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5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5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5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5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5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5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5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5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5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5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5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5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5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5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5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5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5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5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5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5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5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5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5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5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5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5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5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5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5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5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5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5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5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5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5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5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5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5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5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5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5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5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5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5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5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5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5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5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5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5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5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5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5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5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5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5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5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5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5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5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5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5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5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5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5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5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5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5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5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5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5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5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5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5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5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5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5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5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5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5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5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5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5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5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5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5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5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5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5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5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5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5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5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5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5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5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5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5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5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5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5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5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5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5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5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5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5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5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5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5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5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5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5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5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5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5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5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5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5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5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5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5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5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5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5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5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5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5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5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5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5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5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5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5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5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5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5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5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5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5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  <row r="1001" spans="1:26" ht="15.75" customHeight="1">
      <c r="A1001" s="134"/>
      <c r="B1001" s="134"/>
      <c r="C1001" s="134"/>
      <c r="D1001" s="134"/>
      <c r="E1001" s="134"/>
      <c r="F1001" s="134"/>
      <c r="G1001" s="134"/>
      <c r="H1001" s="134"/>
      <c r="I1001" s="134"/>
      <c r="J1001" s="134"/>
      <c r="K1001" s="134"/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</row>
    <row r="1002" spans="1:26" ht="15.75" customHeight="1">
      <c r="A1002" s="134"/>
      <c r="B1002" s="134"/>
      <c r="C1002" s="134"/>
      <c r="D1002" s="134"/>
      <c r="E1002" s="134"/>
      <c r="F1002" s="134"/>
      <c r="G1002" s="134"/>
      <c r="H1002" s="134"/>
      <c r="I1002" s="134"/>
      <c r="J1002" s="134"/>
      <c r="K1002" s="134"/>
      <c r="L1002" s="134"/>
      <c r="M1002" s="134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</row>
    <row r="1003" spans="1:26" ht="15.75" customHeight="1">
      <c r="A1003" s="134"/>
      <c r="B1003" s="134"/>
      <c r="C1003" s="134"/>
      <c r="D1003" s="134"/>
      <c r="E1003" s="134"/>
      <c r="F1003" s="134"/>
      <c r="G1003" s="134"/>
      <c r="H1003" s="134"/>
      <c r="I1003" s="134"/>
      <c r="J1003" s="134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</row>
    <row r="1004" spans="1:26" ht="15.75" customHeight="1">
      <c r="A1004" s="134"/>
      <c r="B1004" s="134"/>
      <c r="C1004" s="134"/>
      <c r="D1004" s="134"/>
      <c r="E1004" s="134"/>
      <c r="F1004" s="134"/>
      <c r="G1004" s="134"/>
      <c r="H1004" s="134"/>
      <c r="I1004" s="134"/>
      <c r="J1004" s="134"/>
      <c r="K1004" s="134"/>
      <c r="L1004" s="134"/>
      <c r="M1004" s="134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</row>
  </sheetData>
  <mergeCells count="11">
    <mergeCell ref="C55:D55"/>
    <mergeCell ref="E55:F55"/>
    <mergeCell ref="C57:D57"/>
    <mergeCell ref="E57:F57"/>
    <mergeCell ref="A45:K47"/>
    <mergeCell ref="A48:F48"/>
    <mergeCell ref="A49:G49"/>
    <mergeCell ref="A50:F51"/>
    <mergeCell ref="D53:E53"/>
    <mergeCell ref="C54:D54"/>
    <mergeCell ref="E54:F54"/>
  </mergeCells>
  <pageMargins left="0.7" right="0.45" top="0.75" bottom="0.75" header="0" footer="0"/>
  <pageSetup scale="26" orientation="portrait"/>
  <headerFooter>
    <oddFooter>&amp;R(c) 2019 - The Rueth Team of Fairway Indepent Mortgage.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7365D"/>
    <pageSetUpPr fitToPage="1"/>
  </sheetPr>
  <dimension ref="A1:Z1004"/>
  <sheetViews>
    <sheetView workbookViewId="0">
      <selection sqref="A1:XFD4"/>
    </sheetView>
  </sheetViews>
  <sheetFormatPr defaultColWidth="14.42578125" defaultRowHeight="15" customHeight="1"/>
  <cols>
    <col min="1" max="1" width="12.5703125" customWidth="1"/>
    <col min="2" max="2" width="18.42578125" customWidth="1"/>
    <col min="3" max="3" width="19.5703125" customWidth="1"/>
    <col min="4" max="4" width="22.85546875" customWidth="1"/>
    <col min="5" max="5" width="20.5703125" customWidth="1"/>
    <col min="6" max="6" width="18.140625" customWidth="1"/>
    <col min="7" max="7" width="19.7109375" customWidth="1"/>
    <col min="8" max="8" width="14.5703125" customWidth="1"/>
    <col min="9" max="9" width="9.5703125" customWidth="1"/>
    <col min="10" max="10" width="34.42578125" customWidth="1"/>
    <col min="11" max="11" width="31" customWidth="1"/>
    <col min="12" max="12" width="21.28515625" customWidth="1"/>
    <col min="13" max="13" width="26.7109375" customWidth="1"/>
    <col min="14" max="14" width="34.42578125" customWidth="1"/>
    <col min="15" max="15" width="14.140625" customWidth="1"/>
    <col min="16" max="16" width="30.42578125" customWidth="1"/>
    <col min="17" max="26" width="9.14062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23.2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1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23.25" customHeight="1">
      <c r="A7" s="262" t="str">
        <f>Input!B13</f>
        <v>Property 1</v>
      </c>
      <c r="B7" s="232"/>
      <c r="C7" s="232"/>
      <c r="D7" s="232"/>
      <c r="E7" s="135"/>
      <c r="F7" s="135"/>
      <c r="G7" s="135"/>
      <c r="H7" s="135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5"/>
      <c r="T7" s="135"/>
      <c r="U7" s="135"/>
      <c r="V7" s="135"/>
      <c r="W7" s="135"/>
      <c r="X7" s="135"/>
      <c r="Y7" s="135"/>
      <c r="Z7" s="135"/>
    </row>
    <row r="8" spans="1:26" ht="23.25" customHeight="1">
      <c r="A8" s="262">
        <f>Input!B14</f>
        <v>0</v>
      </c>
      <c r="B8" s="232"/>
      <c r="C8" s="232"/>
      <c r="D8" s="232"/>
      <c r="E8" s="135"/>
      <c r="F8" s="135"/>
      <c r="G8" s="135"/>
      <c r="H8" s="135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5"/>
      <c r="T8" s="135"/>
      <c r="U8" s="135"/>
      <c r="V8" s="135"/>
      <c r="W8" s="135"/>
      <c r="X8" s="135"/>
      <c r="Y8" s="135"/>
      <c r="Z8" s="135"/>
    </row>
    <row r="9" spans="1:26" ht="23.25" customHeight="1">
      <c r="A9" s="263" t="str">
        <f>Input!C15</f>
        <v>Duplex</v>
      </c>
      <c r="B9" s="232"/>
      <c r="C9" s="232"/>
      <c r="D9" s="232"/>
      <c r="E9" s="135"/>
      <c r="F9" s="135"/>
      <c r="G9" s="135"/>
      <c r="H9" s="135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5"/>
      <c r="T9" s="135"/>
      <c r="U9" s="135"/>
      <c r="V9" s="135"/>
      <c r="W9" s="135"/>
      <c r="X9" s="135"/>
      <c r="Y9" s="135"/>
      <c r="Z9" s="135"/>
    </row>
    <row r="10" spans="1:26" ht="23.25" customHeight="1">
      <c r="A10" s="135"/>
      <c r="B10" s="53"/>
      <c r="C10" s="53"/>
      <c r="D10" s="53"/>
      <c r="E10" s="135"/>
      <c r="F10" s="135"/>
      <c r="G10" s="135"/>
      <c r="H10" s="135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5"/>
      <c r="T10" s="135"/>
      <c r="U10" s="135"/>
      <c r="V10" s="135"/>
      <c r="W10" s="135"/>
      <c r="X10" s="135"/>
      <c r="Y10" s="135"/>
      <c r="Z10" s="135"/>
    </row>
    <row r="11" spans="1:26" ht="23.25" customHeight="1">
      <c r="A11" s="135"/>
      <c r="B11" s="82" t="s">
        <v>96</v>
      </c>
      <c r="C11" s="83"/>
      <c r="D11" s="84"/>
      <c r="E11" s="135"/>
      <c r="F11" s="135"/>
      <c r="G11" s="135"/>
      <c r="H11" s="135"/>
      <c r="I11" s="139"/>
      <c r="J11" s="264" t="s">
        <v>97</v>
      </c>
      <c r="K11" s="232"/>
      <c r="L11" s="232"/>
      <c r="M11" s="232"/>
      <c r="N11" s="232"/>
      <c r="O11" s="232"/>
      <c r="P11" s="232"/>
      <c r="Q11" s="139"/>
      <c r="R11" s="139"/>
      <c r="S11" s="135"/>
      <c r="T11" s="135"/>
      <c r="U11" s="135"/>
      <c r="V11" s="135"/>
      <c r="W11" s="135"/>
      <c r="X11" s="135"/>
      <c r="Y11" s="135"/>
      <c r="Z11" s="135"/>
    </row>
    <row r="12" spans="1:26" ht="23.25" customHeight="1">
      <c r="A12" s="135"/>
      <c r="B12" s="85"/>
      <c r="C12" s="86" t="s">
        <v>98</v>
      </c>
      <c r="D12" s="87">
        <f>Input!C26</f>
        <v>381888</v>
      </c>
      <c r="E12" s="135"/>
      <c r="F12" s="135"/>
      <c r="G12" s="135"/>
      <c r="H12" s="135"/>
      <c r="I12" s="139"/>
      <c r="J12" s="139"/>
      <c r="K12" s="139"/>
      <c r="L12" s="139"/>
      <c r="M12" s="259" t="s">
        <v>99</v>
      </c>
      <c r="N12" s="232"/>
      <c r="O12" s="139"/>
      <c r="P12" s="139"/>
      <c r="Q12" s="139"/>
      <c r="R12" s="139"/>
      <c r="S12" s="135"/>
      <c r="T12" s="135"/>
      <c r="U12" s="135"/>
      <c r="V12" s="135"/>
      <c r="W12" s="135"/>
      <c r="X12" s="135"/>
      <c r="Y12" s="135"/>
      <c r="Z12" s="135"/>
    </row>
    <row r="13" spans="1:26" ht="23.25" customHeight="1">
      <c r="A13" s="180"/>
      <c r="B13" s="85"/>
      <c r="C13" s="86" t="s">
        <v>100</v>
      </c>
      <c r="D13" s="88">
        <f>Input!C29</f>
        <v>6.2700000000000006E-2</v>
      </c>
      <c r="E13" s="135"/>
      <c r="F13" s="135"/>
      <c r="G13" s="135"/>
      <c r="H13" s="135"/>
      <c r="I13" s="139"/>
      <c r="J13" s="139"/>
      <c r="K13" s="181" t="s">
        <v>65</v>
      </c>
      <c r="L13" s="181"/>
      <c r="M13" s="139"/>
      <c r="N13" s="182">
        <f>Input!C24</f>
        <v>30888</v>
      </c>
      <c r="O13" s="139"/>
      <c r="P13" s="139"/>
      <c r="Q13" s="139"/>
      <c r="R13" s="139"/>
      <c r="S13" s="135"/>
      <c r="T13" s="135"/>
      <c r="U13" s="135"/>
      <c r="V13" s="135"/>
      <c r="W13" s="135"/>
      <c r="X13" s="135"/>
      <c r="Y13" s="135"/>
      <c r="Z13" s="135"/>
    </row>
    <row r="14" spans="1:26" ht="23.25" customHeight="1">
      <c r="A14" s="135"/>
      <c r="B14" s="85"/>
      <c r="C14" s="86" t="s">
        <v>101</v>
      </c>
      <c r="D14" s="89">
        <f>Input!C28</f>
        <v>30</v>
      </c>
      <c r="E14" s="135"/>
      <c r="F14" s="135"/>
      <c r="G14" s="135"/>
      <c r="H14" s="135"/>
      <c r="I14" s="139"/>
      <c r="J14" s="259" t="s">
        <v>102</v>
      </c>
      <c r="K14" s="232"/>
      <c r="L14" s="179"/>
      <c r="M14" s="139"/>
      <c r="N14" s="139"/>
      <c r="O14" s="259" t="s">
        <v>93</v>
      </c>
      <c r="P14" s="232"/>
      <c r="Q14" s="139"/>
      <c r="R14" s="139"/>
      <c r="S14" s="135"/>
      <c r="T14" s="135"/>
      <c r="U14" s="135"/>
      <c r="V14" s="135"/>
      <c r="W14" s="135"/>
      <c r="X14" s="135"/>
      <c r="Y14" s="135"/>
      <c r="Z14" s="135"/>
    </row>
    <row r="15" spans="1:26" ht="48" customHeight="1">
      <c r="A15" s="135"/>
      <c r="B15" s="260" t="str">
        <f ca="1">"Extra Monthly Payment to Retire in "&amp; D23 &amp; " years"</f>
        <v>Extra Monthly Payment to Retire in 31 years</v>
      </c>
      <c r="C15" s="261"/>
      <c r="D15" s="90">
        <f ca="1">IF(D17-E19&lt;0, 0, D17-E19)</f>
        <v>0</v>
      </c>
      <c r="E15" s="135"/>
      <c r="F15" s="135"/>
      <c r="G15" s="135"/>
      <c r="H15" s="135"/>
      <c r="I15" s="139"/>
      <c r="J15" s="181" t="s">
        <v>103</v>
      </c>
      <c r="K15" s="139"/>
      <c r="L15" s="139"/>
      <c r="M15" s="183">
        <f>Input!C30</f>
        <v>2.5000000000000001E-2</v>
      </c>
      <c r="N15" s="181" t="s">
        <v>103</v>
      </c>
      <c r="O15" s="139"/>
      <c r="P15" s="183">
        <f>'P1 - Financials'!E55</f>
        <v>7.0000000000000007E-2</v>
      </c>
      <c r="Q15" s="139"/>
      <c r="R15" s="139"/>
      <c r="S15" s="135"/>
      <c r="T15" s="135"/>
      <c r="U15" s="135"/>
      <c r="V15" s="135"/>
      <c r="W15" s="135"/>
      <c r="X15" s="135"/>
      <c r="Y15" s="135"/>
      <c r="Z15" s="135"/>
    </row>
    <row r="16" spans="1:26" ht="23.25" customHeight="1">
      <c r="A16" s="135"/>
      <c r="B16" s="135"/>
      <c r="C16" s="135"/>
      <c r="D16" s="184"/>
      <c r="E16" s="184"/>
      <c r="F16" s="184"/>
      <c r="G16" s="135"/>
      <c r="H16" s="135"/>
      <c r="I16" s="139"/>
      <c r="J16" s="139" t="s">
        <v>21</v>
      </c>
      <c r="K16" s="139"/>
      <c r="L16" s="139"/>
      <c r="M16" s="185">
        <f>Input!C19</f>
        <v>390000</v>
      </c>
      <c r="N16" s="139"/>
      <c r="O16" s="139"/>
      <c r="P16" s="139"/>
      <c r="Q16" s="139"/>
      <c r="R16" s="139"/>
      <c r="S16" s="135"/>
      <c r="T16" s="135"/>
      <c r="U16" s="135"/>
      <c r="V16" s="135"/>
      <c r="W16" s="135"/>
      <c r="X16" s="135"/>
      <c r="Y16" s="135"/>
      <c r="Z16" s="135"/>
    </row>
    <row r="17" spans="1:26" ht="23.25" customHeight="1">
      <c r="A17" s="135"/>
      <c r="B17" s="135"/>
      <c r="C17" s="135"/>
      <c r="D17" s="91">
        <f ca="1">-PMT($D$13/12,$D23*12,$D$12)</f>
        <v>2330.7601695651974</v>
      </c>
      <c r="E17" s="184"/>
      <c r="F17" s="135"/>
      <c r="G17" s="135"/>
      <c r="H17" s="135"/>
      <c r="I17" s="139"/>
      <c r="J17" s="139"/>
      <c r="K17" s="139"/>
      <c r="L17" s="139"/>
      <c r="M17" s="139"/>
      <c r="N17" s="139"/>
      <c r="O17" s="139"/>
      <c r="P17" s="186"/>
      <c r="Q17" s="139"/>
      <c r="R17" s="139"/>
      <c r="S17" s="135"/>
      <c r="T17" s="135"/>
      <c r="U17" s="135"/>
      <c r="V17" s="135"/>
      <c r="W17" s="135"/>
      <c r="X17" s="135"/>
      <c r="Y17" s="135"/>
      <c r="Z17" s="135"/>
    </row>
    <row r="18" spans="1:26" ht="23.25" customHeight="1">
      <c r="A18" s="135"/>
      <c r="B18" s="92" t="s">
        <v>104</v>
      </c>
      <c r="C18" s="93"/>
      <c r="D18" s="94" t="s">
        <v>105</v>
      </c>
      <c r="E18" s="95" t="s">
        <v>106</v>
      </c>
      <c r="F18" s="135"/>
      <c r="G18" s="135"/>
      <c r="H18" s="135"/>
      <c r="I18" s="139"/>
      <c r="J18" s="139" t="s">
        <v>95</v>
      </c>
      <c r="K18" s="187"/>
      <c r="L18" s="187"/>
      <c r="M18" s="182">
        <f ca="1">VLOOKUP((D23*12),A30:P389, 13)</f>
        <v>824986.12870344729</v>
      </c>
      <c r="N18" s="139" t="s">
        <v>95</v>
      </c>
      <c r="O18" s="139"/>
      <c r="P18" s="182">
        <f ca="1">VLOOKUP((D23*12), A30:P389, 16)</f>
        <v>250702.37401890766</v>
      </c>
      <c r="Q18" s="139"/>
      <c r="R18" s="139"/>
      <c r="S18" s="135"/>
      <c r="T18" s="135"/>
      <c r="U18" s="135"/>
      <c r="V18" s="135"/>
      <c r="W18" s="135"/>
      <c r="X18" s="135"/>
      <c r="Y18" s="135"/>
      <c r="Z18" s="135"/>
    </row>
    <row r="19" spans="1:26" ht="23.25" customHeight="1">
      <c r="A19" s="135"/>
      <c r="B19" s="21"/>
      <c r="C19" s="86" t="s">
        <v>107</v>
      </c>
      <c r="D19" s="96">
        <f ca="1">-PMT($D$13/12,$D$14*12,$D$12)+$D$15</f>
        <v>2356.3198166597949</v>
      </c>
      <c r="E19" s="97">
        <f>-PMT(D13/12,D14*12,D12)</f>
        <v>2356.3198166597949</v>
      </c>
      <c r="F19" s="135"/>
      <c r="G19" s="135"/>
      <c r="H19" s="135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5"/>
      <c r="T19" s="135"/>
      <c r="U19" s="135"/>
      <c r="V19" s="135"/>
      <c r="W19" s="135"/>
      <c r="X19" s="135"/>
      <c r="Y19" s="135"/>
      <c r="Z19" s="135"/>
    </row>
    <row r="20" spans="1:26" ht="23.25" customHeight="1">
      <c r="A20" s="135"/>
      <c r="B20" s="21"/>
      <c r="C20" s="86" t="s">
        <v>108</v>
      </c>
      <c r="D20" s="98">
        <f ca="1">ROUNDUP(NPER(D13/12,D19,-D12),0)</f>
        <v>360</v>
      </c>
      <c r="E20" s="99">
        <f>NPER(D13/12,E19,-D12)</f>
        <v>359.99999999999778</v>
      </c>
      <c r="F20" s="135"/>
      <c r="G20" s="135"/>
      <c r="H20" s="135"/>
      <c r="I20" s="139"/>
      <c r="J20" s="139"/>
      <c r="K20" s="139"/>
      <c r="L20" s="139"/>
      <c r="M20" s="179"/>
      <c r="N20" s="179"/>
      <c r="O20" s="139"/>
      <c r="P20" s="139"/>
      <c r="Q20" s="139"/>
      <c r="R20" s="139"/>
      <c r="S20" s="135"/>
      <c r="T20" s="135"/>
      <c r="U20" s="135"/>
      <c r="V20" s="135"/>
      <c r="W20" s="135"/>
      <c r="X20" s="135"/>
      <c r="Y20" s="135"/>
      <c r="Z20" s="135"/>
    </row>
    <row r="21" spans="1:26" ht="23.25" customHeight="1">
      <c r="A21" s="135"/>
      <c r="B21" s="21"/>
      <c r="C21" s="86" t="s">
        <v>109</v>
      </c>
      <c r="D21" s="100">
        <f ca="1">SUM(OFFSET(B28,2,0,D20,1))</f>
        <v>848275.13399752392</v>
      </c>
      <c r="E21" s="101">
        <f>E20*E19</f>
        <v>848275.1339975209</v>
      </c>
      <c r="F21" s="135"/>
      <c r="G21" s="135"/>
      <c r="H21" s="135"/>
      <c r="I21" s="139"/>
      <c r="J21" s="139"/>
      <c r="K21" s="187"/>
      <c r="L21" s="187"/>
      <c r="M21" s="188"/>
      <c r="N21" s="188"/>
      <c r="O21" s="139"/>
      <c r="P21" s="139"/>
      <c r="Q21" s="139"/>
      <c r="R21" s="139"/>
      <c r="S21" s="135"/>
      <c r="T21" s="135"/>
      <c r="U21" s="135"/>
      <c r="V21" s="135"/>
      <c r="W21" s="135"/>
      <c r="X21" s="135"/>
      <c r="Y21" s="135"/>
      <c r="Z21" s="135"/>
    </row>
    <row r="22" spans="1:26" ht="23.25" customHeight="1">
      <c r="A22" s="135"/>
      <c r="B22" s="102"/>
      <c r="C22" s="103" t="s">
        <v>110</v>
      </c>
      <c r="D22" s="104">
        <f ca="1">SUM(OFFSET(C28,2,0,D20,1))</f>
        <v>466387.13399752625</v>
      </c>
      <c r="E22" s="105">
        <f>-CUMIPMT(D13/12,D14*12,D12,1,D14*12,0)</f>
        <v>466387.13399752614</v>
      </c>
      <c r="F22" s="135"/>
      <c r="G22" s="135"/>
      <c r="H22" s="135"/>
      <c r="I22" s="139"/>
      <c r="J22" s="139"/>
      <c r="K22" s="187"/>
      <c r="L22" s="187"/>
      <c r="M22" s="188"/>
      <c r="N22" s="188"/>
      <c r="O22" s="139"/>
      <c r="P22" s="139"/>
      <c r="Q22" s="139"/>
      <c r="R22" s="139"/>
      <c r="S22" s="135"/>
      <c r="T22" s="135"/>
      <c r="U22" s="135"/>
      <c r="V22" s="135"/>
      <c r="W22" s="135"/>
      <c r="X22" s="135"/>
      <c r="Y22" s="135"/>
      <c r="Z22" s="135"/>
    </row>
    <row r="23" spans="1:26" ht="23.25" hidden="1" customHeight="1">
      <c r="A23" s="135"/>
      <c r="B23" s="21"/>
      <c r="C23" s="86" t="s">
        <v>111</v>
      </c>
      <c r="D23" s="106">
        <f ca="1">Input!C17</f>
        <v>31</v>
      </c>
      <c r="E23" s="107"/>
      <c r="F23" s="135"/>
      <c r="G23" s="135"/>
      <c r="H23" s="18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5"/>
      <c r="T23" s="135"/>
      <c r="U23" s="135"/>
      <c r="V23" s="135"/>
      <c r="W23" s="135"/>
      <c r="X23" s="135"/>
      <c r="Y23" s="135"/>
      <c r="Z23" s="135"/>
    </row>
    <row r="24" spans="1:26" ht="23.25" customHeight="1">
      <c r="A24" s="135"/>
      <c r="B24" s="108"/>
      <c r="C24" s="109" t="s">
        <v>69</v>
      </c>
      <c r="D24" s="110">
        <f ca="1">(D20)/12</f>
        <v>30</v>
      </c>
      <c r="E24" s="111">
        <f>D14</f>
        <v>30</v>
      </c>
      <c r="F24" s="135"/>
      <c r="G24" s="135"/>
      <c r="H24" s="135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5"/>
      <c r="T24" s="135"/>
      <c r="U24" s="135"/>
      <c r="V24" s="135"/>
      <c r="W24" s="135"/>
      <c r="X24" s="135"/>
      <c r="Y24" s="135"/>
      <c r="Z24" s="135"/>
    </row>
    <row r="25" spans="1:26" ht="23.25" customHeight="1">
      <c r="A25" s="135"/>
      <c r="B25" s="112"/>
      <c r="C25" s="190" t="s">
        <v>112</v>
      </c>
      <c r="D25" s="191">
        <f ca="1">E22-D22</f>
        <v>0</v>
      </c>
      <c r="E25" s="113"/>
      <c r="F25" s="135"/>
      <c r="G25" s="135"/>
      <c r="H25" s="135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5"/>
      <c r="T25" s="135"/>
      <c r="U25" s="135"/>
      <c r="V25" s="135"/>
      <c r="W25" s="135"/>
      <c r="X25" s="135"/>
      <c r="Y25" s="135"/>
      <c r="Z25" s="135"/>
    </row>
    <row r="26" spans="1:26" ht="23.25" customHeight="1">
      <c r="A26" s="135"/>
      <c r="B26" s="135"/>
      <c r="C26" s="135"/>
      <c r="D26" s="189"/>
      <c r="E26" s="135"/>
      <c r="F26" s="135"/>
      <c r="G26" s="135"/>
      <c r="H26" s="135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5"/>
      <c r="T26" s="135"/>
      <c r="U26" s="135"/>
      <c r="V26" s="135"/>
      <c r="W26" s="135"/>
      <c r="X26" s="135"/>
      <c r="Y26" s="135"/>
      <c r="Z26" s="135"/>
    </row>
    <row r="27" spans="1:26" ht="23.25" customHeight="1">
      <c r="A27" s="135"/>
      <c r="B27" s="135"/>
      <c r="C27" s="135"/>
      <c r="D27" s="189"/>
      <c r="E27" s="135"/>
      <c r="F27" s="135"/>
      <c r="G27" s="135"/>
      <c r="H27" s="139" t="s">
        <v>113</v>
      </c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5"/>
      <c r="T27" s="135"/>
      <c r="U27" s="135"/>
      <c r="V27" s="135"/>
      <c r="W27" s="135"/>
      <c r="X27" s="135"/>
      <c r="Y27" s="135"/>
      <c r="Z27" s="135"/>
    </row>
    <row r="28" spans="1:26" ht="23.25" customHeight="1">
      <c r="A28" s="114" t="s">
        <v>114</v>
      </c>
      <c r="B28" s="115" t="s">
        <v>115</v>
      </c>
      <c r="C28" s="115" t="s">
        <v>116</v>
      </c>
      <c r="D28" s="116" t="s">
        <v>117</v>
      </c>
      <c r="E28" s="115" t="s">
        <v>118</v>
      </c>
      <c r="F28" s="116" t="s">
        <v>119</v>
      </c>
      <c r="G28" s="116" t="s">
        <v>120</v>
      </c>
      <c r="H28" s="116" t="s">
        <v>121</v>
      </c>
      <c r="I28" s="192"/>
      <c r="J28" s="117" t="s">
        <v>102</v>
      </c>
      <c r="K28" s="117" t="s">
        <v>122</v>
      </c>
      <c r="L28" s="117" t="s">
        <v>123</v>
      </c>
      <c r="M28" s="117" t="s">
        <v>124</v>
      </c>
      <c r="N28" s="117" t="s">
        <v>93</v>
      </c>
      <c r="O28" s="117" t="s">
        <v>122</v>
      </c>
      <c r="P28" s="117" t="s">
        <v>125</v>
      </c>
      <c r="Q28" s="139"/>
      <c r="R28" s="139"/>
      <c r="S28" s="135"/>
      <c r="T28" s="135"/>
      <c r="U28" s="135"/>
      <c r="V28" s="135"/>
      <c r="W28" s="135"/>
      <c r="X28" s="135"/>
      <c r="Y28" s="135"/>
      <c r="Z28" s="135"/>
    </row>
    <row r="29" spans="1:26" ht="23.25" customHeight="1">
      <c r="A29" s="193"/>
      <c r="B29" s="193"/>
      <c r="C29" s="193"/>
      <c r="D29" s="193"/>
      <c r="E29" s="193"/>
      <c r="F29" s="193"/>
      <c r="G29" s="194">
        <f>D12</f>
        <v>381888</v>
      </c>
      <c r="H29" s="193"/>
      <c r="I29" s="192"/>
      <c r="J29" s="118"/>
      <c r="K29" s="119"/>
      <c r="L29" s="119"/>
      <c r="M29" s="120"/>
      <c r="N29" s="120"/>
      <c r="O29" s="119"/>
      <c r="P29" s="121"/>
      <c r="Q29" s="139"/>
      <c r="R29" s="139"/>
      <c r="S29" s="135"/>
      <c r="T29" s="135"/>
      <c r="U29" s="135"/>
      <c r="V29" s="135"/>
      <c r="W29" s="135"/>
      <c r="X29" s="135"/>
      <c r="Y29" s="135"/>
      <c r="Z29" s="135"/>
    </row>
    <row r="30" spans="1:26" ht="23.25" customHeight="1">
      <c r="A30" s="122">
        <v>1</v>
      </c>
      <c r="B30" s="123">
        <f t="shared" ref="B30:B284" ca="1" si="0">IF(A30&lt;$D$20,$D$19,IF(A30&gt;$D$20,"",(1+$D$13/12)*G29))</f>
        <v>2356.3198166597949</v>
      </c>
      <c r="C30" s="123">
        <f t="shared" ref="C30:C284" ca="1" si="1">IF(A30&gt;$D$20,"",$D$13/12*G29)</f>
        <v>1995.3648000000003</v>
      </c>
      <c r="D30" s="124">
        <f t="shared" ref="D30:D284" ca="1" si="2">IF($A30&gt;$D$20,"",SUM(C$30:C30))</f>
        <v>1995.3648000000003</v>
      </c>
      <c r="E30" s="124">
        <f t="shared" ref="E30:E284" ca="1" si="3">IF($A30&gt;$D$20,"",B30-C30)</f>
        <v>360.95501665979464</v>
      </c>
      <c r="F30" s="124">
        <f t="shared" ref="F30:F284" ca="1" si="4">IF($A30&gt;$D$20,"",SUM(E$30:E30))</f>
        <v>360.95501665979464</v>
      </c>
      <c r="G30" s="124">
        <f t="shared" ref="G30:G284" ca="1" si="5">IF(A30&gt;$D$20,"",G29-E30)</f>
        <v>381527.04498334019</v>
      </c>
      <c r="H30" s="124">
        <f t="shared" ref="H30:H284" ca="1" si="6">IF(A30&gt;$D$20,"",-IPMT($D$13/12,A30,$D$14*12,$D$12)-IF(A30&gt;$D$20,0,C30))</f>
        <v>0</v>
      </c>
      <c r="I30" s="192">
        <f t="shared" ref="I30:I284" si="7">A30/12</f>
        <v>8.3333333333333329E-2</v>
      </c>
      <c r="J30" s="125">
        <f>M16</f>
        <v>390000</v>
      </c>
      <c r="K30" s="125">
        <f t="shared" ref="K30:K284" si="8">J30*($M$15/12)</f>
        <v>812.5</v>
      </c>
      <c r="L30" s="125">
        <f t="shared" ref="L30:L284" si="9">(J30+K30)</f>
        <v>390812.5</v>
      </c>
      <c r="M30" s="125">
        <f t="shared" ref="M30:M284" ca="1" si="10">IF(G30="", L30 - 0, L30-G30)</f>
        <v>9285.4550166598056</v>
      </c>
      <c r="N30" s="125">
        <f>N13</f>
        <v>30888</v>
      </c>
      <c r="O30" s="125">
        <f t="shared" ref="O30:O284" si="11">N30*($P$15/12)</f>
        <v>180.18</v>
      </c>
      <c r="P30" s="125">
        <f t="shared" ref="P30:P284" si="12">O30+N30</f>
        <v>31068.18</v>
      </c>
      <c r="Q30" s="139"/>
      <c r="R30" s="139"/>
      <c r="S30" s="135"/>
      <c r="T30" s="135"/>
      <c r="U30" s="135"/>
      <c r="V30" s="135"/>
      <c r="W30" s="135"/>
      <c r="X30" s="135"/>
      <c r="Y30" s="135"/>
      <c r="Z30" s="135"/>
    </row>
    <row r="31" spans="1:26" ht="23.25" customHeight="1">
      <c r="A31" s="122">
        <v>2</v>
      </c>
      <c r="B31" s="123">
        <f t="shared" ca="1" si="0"/>
        <v>2356.3198166597949</v>
      </c>
      <c r="C31" s="123">
        <f t="shared" ca="1" si="1"/>
        <v>1993.4788100379526</v>
      </c>
      <c r="D31" s="124">
        <f t="shared" ca="1" si="2"/>
        <v>3988.8436100379531</v>
      </c>
      <c r="E31" s="124">
        <f t="shared" ca="1" si="3"/>
        <v>362.84100662184233</v>
      </c>
      <c r="F31" s="124">
        <f t="shared" ca="1" si="4"/>
        <v>723.79602328163696</v>
      </c>
      <c r="G31" s="124">
        <f t="shared" ca="1" si="5"/>
        <v>381164.20397671836</v>
      </c>
      <c r="H31" s="124">
        <f t="shared" ca="1" si="6"/>
        <v>0</v>
      </c>
      <c r="I31" s="192">
        <f t="shared" si="7"/>
        <v>0.16666666666666666</v>
      </c>
      <c r="J31" s="125">
        <f t="shared" ref="J31:J285" si="13">L30</f>
        <v>390812.5</v>
      </c>
      <c r="K31" s="125">
        <f t="shared" si="8"/>
        <v>814.19270833333337</v>
      </c>
      <c r="L31" s="125">
        <f t="shared" si="9"/>
        <v>391626.69270833331</v>
      </c>
      <c r="M31" s="125">
        <f t="shared" ca="1" si="10"/>
        <v>10462.488731614954</v>
      </c>
      <c r="N31" s="125">
        <f t="shared" ref="N31:N285" si="14">P30</f>
        <v>31068.18</v>
      </c>
      <c r="O31" s="125">
        <f t="shared" si="11"/>
        <v>181.23105000000001</v>
      </c>
      <c r="P31" s="125">
        <f t="shared" si="12"/>
        <v>31249.411049999999</v>
      </c>
      <c r="Q31" s="139"/>
      <c r="R31" s="139"/>
      <c r="S31" s="135"/>
      <c r="T31" s="135"/>
      <c r="U31" s="135"/>
      <c r="V31" s="135"/>
      <c r="W31" s="135"/>
      <c r="X31" s="135"/>
      <c r="Y31" s="135"/>
      <c r="Z31" s="135"/>
    </row>
    <row r="32" spans="1:26" ht="23.25" customHeight="1">
      <c r="A32" s="122">
        <v>3</v>
      </c>
      <c r="B32" s="123">
        <f t="shared" ca="1" si="0"/>
        <v>2356.3198166597949</v>
      </c>
      <c r="C32" s="123">
        <f t="shared" ca="1" si="1"/>
        <v>1991.5829657783536</v>
      </c>
      <c r="D32" s="124">
        <f t="shared" ca="1" si="2"/>
        <v>5980.4265758163065</v>
      </c>
      <c r="E32" s="124">
        <f t="shared" ca="1" si="3"/>
        <v>364.73685088144134</v>
      </c>
      <c r="F32" s="124">
        <f t="shared" ca="1" si="4"/>
        <v>1088.5328741630783</v>
      </c>
      <c r="G32" s="124">
        <f t="shared" ca="1" si="5"/>
        <v>380799.46712583693</v>
      </c>
      <c r="H32" s="124">
        <f t="shared" ca="1" si="6"/>
        <v>0</v>
      </c>
      <c r="I32" s="192">
        <f t="shared" si="7"/>
        <v>0.25</v>
      </c>
      <c r="J32" s="125">
        <f t="shared" si="13"/>
        <v>391626.69270833331</v>
      </c>
      <c r="K32" s="125">
        <f t="shared" si="8"/>
        <v>815.88894314236109</v>
      </c>
      <c r="L32" s="125">
        <f t="shared" si="9"/>
        <v>392442.58165147569</v>
      </c>
      <c r="M32" s="125">
        <f t="shared" ca="1" si="10"/>
        <v>11643.114525638754</v>
      </c>
      <c r="N32" s="125">
        <f t="shared" si="14"/>
        <v>31249.411049999999</v>
      </c>
      <c r="O32" s="125">
        <f t="shared" si="11"/>
        <v>182.28823112500001</v>
      </c>
      <c r="P32" s="125">
        <f t="shared" si="12"/>
        <v>31431.699281124998</v>
      </c>
      <c r="Q32" s="139"/>
      <c r="R32" s="139"/>
      <c r="S32" s="135"/>
      <c r="T32" s="135"/>
      <c r="U32" s="135"/>
      <c r="V32" s="135"/>
      <c r="W32" s="135"/>
      <c r="X32" s="135"/>
      <c r="Y32" s="135"/>
      <c r="Z32" s="135"/>
    </row>
    <row r="33" spans="1:26" ht="23.25" customHeight="1">
      <c r="A33" s="122">
        <v>4</v>
      </c>
      <c r="B33" s="123">
        <f t="shared" ca="1" si="0"/>
        <v>2356.3198166597949</v>
      </c>
      <c r="C33" s="123">
        <f t="shared" ca="1" si="1"/>
        <v>1989.6772157324981</v>
      </c>
      <c r="D33" s="124">
        <f t="shared" ca="1" si="2"/>
        <v>7970.103791548805</v>
      </c>
      <c r="E33" s="124">
        <f t="shared" ca="1" si="3"/>
        <v>366.64260092729683</v>
      </c>
      <c r="F33" s="124">
        <f t="shared" ca="1" si="4"/>
        <v>1455.1754750903751</v>
      </c>
      <c r="G33" s="124">
        <f t="shared" ca="1" si="5"/>
        <v>380432.82452490967</v>
      </c>
      <c r="H33" s="124">
        <f t="shared" ca="1" si="6"/>
        <v>0</v>
      </c>
      <c r="I33" s="192">
        <f t="shared" si="7"/>
        <v>0.33333333333333331</v>
      </c>
      <c r="J33" s="125">
        <f t="shared" si="13"/>
        <v>392442.58165147569</v>
      </c>
      <c r="K33" s="125">
        <f t="shared" si="8"/>
        <v>817.58871177390768</v>
      </c>
      <c r="L33" s="125">
        <f t="shared" si="9"/>
        <v>393260.17036324961</v>
      </c>
      <c r="M33" s="125">
        <f t="shared" ca="1" si="10"/>
        <v>12827.345838339941</v>
      </c>
      <c r="N33" s="125">
        <f t="shared" si="14"/>
        <v>31431.699281124998</v>
      </c>
      <c r="O33" s="125">
        <f t="shared" si="11"/>
        <v>183.35157913989582</v>
      </c>
      <c r="P33" s="125">
        <f t="shared" si="12"/>
        <v>31615.050860264895</v>
      </c>
      <c r="Q33" s="139"/>
      <c r="R33" s="139"/>
      <c r="S33" s="135"/>
      <c r="T33" s="135"/>
      <c r="U33" s="135"/>
      <c r="V33" s="135"/>
      <c r="W33" s="135"/>
      <c r="X33" s="135"/>
      <c r="Y33" s="135"/>
      <c r="Z33" s="135"/>
    </row>
    <row r="34" spans="1:26" ht="23.25" customHeight="1">
      <c r="A34" s="122">
        <v>5</v>
      </c>
      <c r="B34" s="123">
        <f t="shared" ca="1" si="0"/>
        <v>2356.3198166597949</v>
      </c>
      <c r="C34" s="123">
        <f t="shared" ca="1" si="1"/>
        <v>1987.7615081426532</v>
      </c>
      <c r="D34" s="124">
        <f t="shared" ca="1" si="2"/>
        <v>9957.8652996914589</v>
      </c>
      <c r="E34" s="124">
        <f t="shared" ca="1" si="3"/>
        <v>368.55830851714177</v>
      </c>
      <c r="F34" s="124">
        <f t="shared" ca="1" si="4"/>
        <v>1823.7337836075169</v>
      </c>
      <c r="G34" s="124">
        <f t="shared" ca="1" si="5"/>
        <v>380064.26621639251</v>
      </c>
      <c r="H34" s="124">
        <f t="shared" ca="1" si="6"/>
        <v>-2.2737367544323206E-13</v>
      </c>
      <c r="I34" s="192">
        <f t="shared" si="7"/>
        <v>0.41666666666666669</v>
      </c>
      <c r="J34" s="125">
        <f t="shared" si="13"/>
        <v>393260.17036324961</v>
      </c>
      <c r="K34" s="125">
        <f t="shared" si="8"/>
        <v>819.29202159010333</v>
      </c>
      <c r="L34" s="125">
        <f t="shared" si="9"/>
        <v>394079.46238483972</v>
      </c>
      <c r="M34" s="125">
        <f t="shared" ca="1" si="10"/>
        <v>14015.196168447204</v>
      </c>
      <c r="N34" s="125">
        <f t="shared" si="14"/>
        <v>31615.050860264895</v>
      </c>
      <c r="O34" s="125">
        <f t="shared" si="11"/>
        <v>184.4211300182119</v>
      </c>
      <c r="P34" s="125">
        <f t="shared" si="12"/>
        <v>31799.471990283106</v>
      </c>
      <c r="Q34" s="139"/>
      <c r="R34" s="139"/>
      <c r="S34" s="135"/>
      <c r="T34" s="135"/>
      <c r="U34" s="135"/>
      <c r="V34" s="135"/>
      <c r="W34" s="135"/>
      <c r="X34" s="135"/>
      <c r="Y34" s="135"/>
      <c r="Z34" s="135"/>
    </row>
    <row r="35" spans="1:26" ht="23.25" customHeight="1">
      <c r="A35" s="122">
        <v>6</v>
      </c>
      <c r="B35" s="123">
        <f t="shared" ca="1" si="0"/>
        <v>2356.3198166597949</v>
      </c>
      <c r="C35" s="123">
        <f t="shared" ca="1" si="1"/>
        <v>1985.8357909806512</v>
      </c>
      <c r="D35" s="124">
        <f t="shared" ca="1" si="2"/>
        <v>11943.70109067211</v>
      </c>
      <c r="E35" s="124">
        <f t="shared" ca="1" si="3"/>
        <v>370.48402567914377</v>
      </c>
      <c r="F35" s="124">
        <f t="shared" ca="1" si="4"/>
        <v>2194.2178092866607</v>
      </c>
      <c r="G35" s="124">
        <f t="shared" ca="1" si="5"/>
        <v>379693.78219071339</v>
      </c>
      <c r="H35" s="124">
        <f t="shared" ca="1" si="6"/>
        <v>-4.5474735088646412E-13</v>
      </c>
      <c r="I35" s="192">
        <f t="shared" si="7"/>
        <v>0.5</v>
      </c>
      <c r="J35" s="125">
        <f t="shared" si="13"/>
        <v>394079.46238483972</v>
      </c>
      <c r="K35" s="125">
        <f t="shared" si="8"/>
        <v>820.99887996841608</v>
      </c>
      <c r="L35" s="125">
        <f t="shared" si="9"/>
        <v>394900.46126480814</v>
      </c>
      <c r="M35" s="125">
        <f t="shared" ca="1" si="10"/>
        <v>15206.679074094747</v>
      </c>
      <c r="N35" s="125">
        <f t="shared" si="14"/>
        <v>31799.471990283106</v>
      </c>
      <c r="O35" s="125">
        <f t="shared" si="11"/>
        <v>185.49691994331812</v>
      </c>
      <c r="P35" s="125">
        <f t="shared" si="12"/>
        <v>31984.968910226424</v>
      </c>
      <c r="Q35" s="139"/>
      <c r="R35" s="139"/>
      <c r="S35" s="135"/>
      <c r="T35" s="135"/>
      <c r="U35" s="135"/>
      <c r="V35" s="135"/>
      <c r="W35" s="135"/>
      <c r="X35" s="135"/>
      <c r="Y35" s="135"/>
      <c r="Z35" s="135"/>
    </row>
    <row r="36" spans="1:26" ht="23.25" customHeight="1">
      <c r="A36" s="122">
        <v>7</v>
      </c>
      <c r="B36" s="123">
        <f t="shared" ca="1" si="0"/>
        <v>2356.3198166597949</v>
      </c>
      <c r="C36" s="123">
        <f t="shared" ca="1" si="1"/>
        <v>1983.9000119464777</v>
      </c>
      <c r="D36" s="124">
        <f t="shared" ca="1" si="2"/>
        <v>13927.601102618588</v>
      </c>
      <c r="E36" s="124">
        <f t="shared" ca="1" si="3"/>
        <v>372.41980471331726</v>
      </c>
      <c r="F36" s="124">
        <f t="shared" ca="1" si="4"/>
        <v>2566.6376139999779</v>
      </c>
      <c r="G36" s="124">
        <f t="shared" ca="1" si="5"/>
        <v>379321.36238600005</v>
      </c>
      <c r="H36" s="124">
        <f t="shared" ca="1" si="6"/>
        <v>-2.2737367544323206E-13</v>
      </c>
      <c r="I36" s="192">
        <f t="shared" si="7"/>
        <v>0.58333333333333337</v>
      </c>
      <c r="J36" s="125">
        <f t="shared" si="13"/>
        <v>394900.46126480814</v>
      </c>
      <c r="K36" s="125">
        <f t="shared" si="8"/>
        <v>822.7092943016836</v>
      </c>
      <c r="L36" s="125">
        <f t="shared" si="9"/>
        <v>395723.17055910983</v>
      </c>
      <c r="M36" s="125">
        <f t="shared" ca="1" si="10"/>
        <v>16401.808173109777</v>
      </c>
      <c r="N36" s="125">
        <f t="shared" si="14"/>
        <v>31984.968910226424</v>
      </c>
      <c r="O36" s="125">
        <f t="shared" si="11"/>
        <v>186.57898530965414</v>
      </c>
      <c r="P36" s="125">
        <f t="shared" si="12"/>
        <v>32171.547895536078</v>
      </c>
      <c r="Q36" s="139"/>
      <c r="R36" s="139"/>
      <c r="S36" s="135"/>
      <c r="T36" s="135"/>
      <c r="U36" s="135"/>
      <c r="V36" s="135"/>
      <c r="W36" s="135"/>
      <c r="X36" s="135"/>
      <c r="Y36" s="135"/>
      <c r="Z36" s="135"/>
    </row>
    <row r="37" spans="1:26" ht="23.25" customHeight="1">
      <c r="A37" s="122">
        <v>8</v>
      </c>
      <c r="B37" s="123">
        <f t="shared" ca="1" si="0"/>
        <v>2356.3198166597949</v>
      </c>
      <c r="C37" s="123">
        <f t="shared" ca="1" si="1"/>
        <v>1981.9541184668506</v>
      </c>
      <c r="D37" s="124">
        <f t="shared" ca="1" si="2"/>
        <v>15909.555221085438</v>
      </c>
      <c r="E37" s="124">
        <f t="shared" ca="1" si="3"/>
        <v>374.36569819294436</v>
      </c>
      <c r="F37" s="124">
        <f t="shared" ca="1" si="4"/>
        <v>2941.0033121929223</v>
      </c>
      <c r="G37" s="124">
        <f t="shared" ca="1" si="5"/>
        <v>378946.99668780708</v>
      </c>
      <c r="H37" s="124">
        <f t="shared" ca="1" si="6"/>
        <v>-4.5474735088646412E-13</v>
      </c>
      <c r="I37" s="192">
        <f t="shared" si="7"/>
        <v>0.66666666666666663</v>
      </c>
      <c r="J37" s="125">
        <f t="shared" si="13"/>
        <v>395723.17055910983</v>
      </c>
      <c r="K37" s="125">
        <f t="shared" si="8"/>
        <v>824.42327199814542</v>
      </c>
      <c r="L37" s="125">
        <f t="shared" si="9"/>
        <v>396547.59383110795</v>
      </c>
      <c r="M37" s="125">
        <f t="shared" ca="1" si="10"/>
        <v>17600.597143300867</v>
      </c>
      <c r="N37" s="125">
        <f t="shared" si="14"/>
        <v>32171.547895536078</v>
      </c>
      <c r="O37" s="125">
        <f t="shared" si="11"/>
        <v>187.66736272396045</v>
      </c>
      <c r="P37" s="125">
        <f t="shared" si="12"/>
        <v>32359.215258260039</v>
      </c>
      <c r="Q37" s="139"/>
      <c r="R37" s="139"/>
      <c r="S37" s="135"/>
      <c r="T37" s="135"/>
      <c r="U37" s="135"/>
      <c r="V37" s="135"/>
      <c r="W37" s="135"/>
      <c r="X37" s="135"/>
      <c r="Y37" s="135"/>
      <c r="Z37" s="135"/>
    </row>
    <row r="38" spans="1:26" ht="23.25" customHeight="1">
      <c r="A38" s="122">
        <v>9</v>
      </c>
      <c r="B38" s="123">
        <f t="shared" ca="1" si="0"/>
        <v>2356.3198166597949</v>
      </c>
      <c r="C38" s="123">
        <f t="shared" ca="1" si="1"/>
        <v>1979.9980576937921</v>
      </c>
      <c r="D38" s="124">
        <f t="shared" ca="1" si="2"/>
        <v>17889.553278779229</v>
      </c>
      <c r="E38" s="124">
        <f t="shared" ca="1" si="3"/>
        <v>376.32175896600279</v>
      </c>
      <c r="F38" s="124">
        <f t="shared" ca="1" si="4"/>
        <v>3317.3250711589253</v>
      </c>
      <c r="G38" s="124">
        <f t="shared" ca="1" si="5"/>
        <v>378570.67492884106</v>
      </c>
      <c r="H38" s="124">
        <f t="shared" ca="1" si="6"/>
        <v>-2.2737367544323206E-13</v>
      </c>
      <c r="I38" s="192">
        <f t="shared" si="7"/>
        <v>0.75</v>
      </c>
      <c r="J38" s="125">
        <f t="shared" si="13"/>
        <v>396547.59383110795</v>
      </c>
      <c r="K38" s="125">
        <f t="shared" si="8"/>
        <v>826.14082048147486</v>
      </c>
      <c r="L38" s="125">
        <f t="shared" si="9"/>
        <v>397373.73465158942</v>
      </c>
      <c r="M38" s="125">
        <f t="shared" ca="1" si="10"/>
        <v>18803.059722748352</v>
      </c>
      <c r="N38" s="125">
        <f t="shared" si="14"/>
        <v>32359.215258260039</v>
      </c>
      <c r="O38" s="125">
        <f t="shared" si="11"/>
        <v>188.7620890065169</v>
      </c>
      <c r="P38" s="125">
        <f t="shared" si="12"/>
        <v>32547.977347266555</v>
      </c>
      <c r="Q38" s="139"/>
      <c r="R38" s="139"/>
      <c r="S38" s="135"/>
      <c r="T38" s="135"/>
      <c r="U38" s="135"/>
      <c r="V38" s="135"/>
      <c r="W38" s="135"/>
      <c r="X38" s="135"/>
      <c r="Y38" s="135"/>
      <c r="Z38" s="135"/>
    </row>
    <row r="39" spans="1:26" ht="23.25" customHeight="1">
      <c r="A39" s="122">
        <v>10</v>
      </c>
      <c r="B39" s="123">
        <f t="shared" ca="1" si="0"/>
        <v>2356.3198166597949</v>
      </c>
      <c r="C39" s="123">
        <f t="shared" ca="1" si="1"/>
        <v>1978.0317765031948</v>
      </c>
      <c r="D39" s="124">
        <f t="shared" ca="1" si="2"/>
        <v>19867.585055282423</v>
      </c>
      <c r="E39" s="124">
        <f t="shared" ca="1" si="3"/>
        <v>378.28804015660012</v>
      </c>
      <c r="F39" s="124">
        <f t="shared" ca="1" si="4"/>
        <v>3695.6131113155252</v>
      </c>
      <c r="G39" s="124">
        <f t="shared" ca="1" si="5"/>
        <v>378192.38688868447</v>
      </c>
      <c r="H39" s="124">
        <f t="shared" ca="1" si="6"/>
        <v>0</v>
      </c>
      <c r="I39" s="192">
        <f t="shared" si="7"/>
        <v>0.83333333333333337</v>
      </c>
      <c r="J39" s="125">
        <f t="shared" si="13"/>
        <v>397373.73465158942</v>
      </c>
      <c r="K39" s="125">
        <f t="shared" si="8"/>
        <v>827.86194719081129</v>
      </c>
      <c r="L39" s="125">
        <f t="shared" si="9"/>
        <v>398201.59659878025</v>
      </c>
      <c r="M39" s="125">
        <f t="shared" ca="1" si="10"/>
        <v>20009.209710095776</v>
      </c>
      <c r="N39" s="125">
        <f t="shared" si="14"/>
        <v>32547.977347266555</v>
      </c>
      <c r="O39" s="125">
        <f t="shared" si="11"/>
        <v>189.86320119238823</v>
      </c>
      <c r="P39" s="125">
        <f t="shared" si="12"/>
        <v>32737.840548458942</v>
      </c>
      <c r="Q39" s="139"/>
      <c r="R39" s="139"/>
      <c r="S39" s="135"/>
      <c r="T39" s="135"/>
      <c r="U39" s="135"/>
      <c r="V39" s="135"/>
      <c r="W39" s="135"/>
      <c r="X39" s="135"/>
      <c r="Y39" s="135"/>
      <c r="Z39" s="135"/>
    </row>
    <row r="40" spans="1:26" ht="23.25" customHeight="1">
      <c r="A40" s="122">
        <v>11</v>
      </c>
      <c r="B40" s="123">
        <f t="shared" ca="1" si="0"/>
        <v>2356.3198166597949</v>
      </c>
      <c r="C40" s="123">
        <f t="shared" ca="1" si="1"/>
        <v>1976.0552214933766</v>
      </c>
      <c r="D40" s="124">
        <f t="shared" ca="1" si="2"/>
        <v>21843.640276775801</v>
      </c>
      <c r="E40" s="124">
        <f t="shared" ca="1" si="3"/>
        <v>380.2645951664183</v>
      </c>
      <c r="F40" s="124">
        <f t="shared" ca="1" si="4"/>
        <v>4075.8777064819433</v>
      </c>
      <c r="G40" s="124">
        <f t="shared" ca="1" si="5"/>
        <v>377812.12229351804</v>
      </c>
      <c r="H40" s="124">
        <f t="shared" ca="1" si="6"/>
        <v>-4.5474735088646412E-13</v>
      </c>
      <c r="I40" s="192">
        <f t="shared" si="7"/>
        <v>0.91666666666666663</v>
      </c>
      <c r="J40" s="125">
        <f t="shared" si="13"/>
        <v>398201.59659878025</v>
      </c>
      <c r="K40" s="125">
        <f t="shared" si="8"/>
        <v>829.58665958079212</v>
      </c>
      <c r="L40" s="125">
        <f t="shared" si="9"/>
        <v>399031.18325836107</v>
      </c>
      <c r="M40" s="125">
        <f t="shared" ca="1" si="10"/>
        <v>21219.060964843025</v>
      </c>
      <c r="N40" s="125">
        <f t="shared" si="14"/>
        <v>32737.840548458942</v>
      </c>
      <c r="O40" s="125">
        <f t="shared" si="11"/>
        <v>190.97073653267717</v>
      </c>
      <c r="P40" s="125">
        <f t="shared" si="12"/>
        <v>32928.811284991622</v>
      </c>
      <c r="Q40" s="139"/>
      <c r="R40" s="139"/>
      <c r="S40" s="135"/>
      <c r="T40" s="135"/>
      <c r="U40" s="135"/>
      <c r="V40" s="135"/>
      <c r="W40" s="135"/>
      <c r="X40" s="135"/>
      <c r="Y40" s="135"/>
      <c r="Z40" s="135"/>
    </row>
    <row r="41" spans="1:26" ht="23.25" customHeight="1">
      <c r="A41" s="122">
        <v>12</v>
      </c>
      <c r="B41" s="123">
        <f t="shared" ca="1" si="0"/>
        <v>2356.3198166597949</v>
      </c>
      <c r="C41" s="123">
        <f t="shared" ca="1" si="1"/>
        <v>1974.068338983632</v>
      </c>
      <c r="D41" s="124">
        <f t="shared" ca="1" si="2"/>
        <v>23817.708615759431</v>
      </c>
      <c r="E41" s="124">
        <f t="shared" ca="1" si="3"/>
        <v>382.25147767616295</v>
      </c>
      <c r="F41" s="124">
        <f t="shared" ca="1" si="4"/>
        <v>4458.129184158106</v>
      </c>
      <c r="G41" s="124">
        <f t="shared" ca="1" si="5"/>
        <v>377429.87081584189</v>
      </c>
      <c r="H41" s="124">
        <f t="shared" ca="1" si="6"/>
        <v>0</v>
      </c>
      <c r="I41" s="192">
        <f t="shared" si="7"/>
        <v>1</v>
      </c>
      <c r="J41" s="125">
        <f t="shared" si="13"/>
        <v>399031.18325836107</v>
      </c>
      <c r="K41" s="125">
        <f t="shared" si="8"/>
        <v>831.31496512158549</v>
      </c>
      <c r="L41" s="125">
        <f t="shared" si="9"/>
        <v>399862.49822348263</v>
      </c>
      <c r="M41" s="125">
        <f t="shared" ca="1" si="10"/>
        <v>22432.627407640743</v>
      </c>
      <c r="N41" s="125">
        <f t="shared" si="14"/>
        <v>32928.811284991622</v>
      </c>
      <c r="O41" s="125">
        <f t="shared" si="11"/>
        <v>192.08473249578446</v>
      </c>
      <c r="P41" s="125">
        <f t="shared" si="12"/>
        <v>33120.896017487408</v>
      </c>
      <c r="Q41" s="139"/>
      <c r="R41" s="139"/>
      <c r="S41" s="135"/>
      <c r="T41" s="135"/>
      <c r="U41" s="135"/>
      <c r="V41" s="135"/>
      <c r="W41" s="135"/>
      <c r="X41" s="135"/>
      <c r="Y41" s="135"/>
      <c r="Z41" s="135"/>
    </row>
    <row r="42" spans="1:26" ht="23.25" customHeight="1">
      <c r="A42" s="122">
        <v>13</v>
      </c>
      <c r="B42" s="123">
        <f t="shared" ca="1" si="0"/>
        <v>2356.3198166597949</v>
      </c>
      <c r="C42" s="123">
        <f t="shared" ca="1" si="1"/>
        <v>1972.0710750127741</v>
      </c>
      <c r="D42" s="124">
        <f t="shared" ca="1" si="2"/>
        <v>25789.779690772204</v>
      </c>
      <c r="E42" s="124">
        <f t="shared" ca="1" si="3"/>
        <v>384.24874164702078</v>
      </c>
      <c r="F42" s="124">
        <f t="shared" ca="1" si="4"/>
        <v>4842.3779258051272</v>
      </c>
      <c r="G42" s="124">
        <f t="shared" ca="1" si="5"/>
        <v>377045.62207419489</v>
      </c>
      <c r="H42" s="124">
        <f t="shared" ca="1" si="6"/>
        <v>0</v>
      </c>
      <c r="I42" s="192">
        <f t="shared" si="7"/>
        <v>1.0833333333333333</v>
      </c>
      <c r="J42" s="125">
        <f t="shared" si="13"/>
        <v>399862.49822348263</v>
      </c>
      <c r="K42" s="125">
        <f t="shared" si="8"/>
        <v>833.04687129892216</v>
      </c>
      <c r="L42" s="125">
        <f t="shared" si="9"/>
        <v>400695.54509478156</v>
      </c>
      <c r="M42" s="125">
        <f t="shared" ca="1" si="10"/>
        <v>23649.923020586662</v>
      </c>
      <c r="N42" s="125">
        <f t="shared" si="14"/>
        <v>33120.896017487408</v>
      </c>
      <c r="O42" s="125">
        <f t="shared" si="11"/>
        <v>193.20522676867657</v>
      </c>
      <c r="P42" s="125">
        <f t="shared" si="12"/>
        <v>33314.101244256082</v>
      </c>
      <c r="Q42" s="139"/>
      <c r="R42" s="139"/>
      <c r="S42" s="135"/>
      <c r="T42" s="135"/>
      <c r="U42" s="135"/>
      <c r="V42" s="135"/>
      <c r="W42" s="135"/>
      <c r="X42" s="135"/>
      <c r="Y42" s="135"/>
      <c r="Z42" s="135"/>
    </row>
    <row r="43" spans="1:26" ht="23.25" customHeight="1">
      <c r="A43" s="122">
        <v>14</v>
      </c>
      <c r="B43" s="123">
        <f t="shared" ca="1" si="0"/>
        <v>2356.3198166597949</v>
      </c>
      <c r="C43" s="123">
        <f t="shared" ca="1" si="1"/>
        <v>1970.0633753376685</v>
      </c>
      <c r="D43" s="124">
        <f t="shared" ca="1" si="2"/>
        <v>27759.843066109872</v>
      </c>
      <c r="E43" s="124">
        <f t="shared" ca="1" si="3"/>
        <v>386.25644132212642</v>
      </c>
      <c r="F43" s="124">
        <f t="shared" ca="1" si="4"/>
        <v>5228.6343671272534</v>
      </c>
      <c r="G43" s="124">
        <f t="shared" ca="1" si="5"/>
        <v>376659.36563287274</v>
      </c>
      <c r="H43" s="124">
        <f t="shared" ca="1" si="6"/>
        <v>-2.2737367544323206E-13</v>
      </c>
      <c r="I43" s="192">
        <f t="shared" si="7"/>
        <v>1.1666666666666667</v>
      </c>
      <c r="J43" s="125">
        <f t="shared" si="13"/>
        <v>400695.54509478156</v>
      </c>
      <c r="K43" s="125">
        <f t="shared" si="8"/>
        <v>834.7823856141282</v>
      </c>
      <c r="L43" s="125">
        <f t="shared" si="9"/>
        <v>401530.32748039567</v>
      </c>
      <c r="M43" s="125">
        <f t="shared" ca="1" si="10"/>
        <v>24870.961847522936</v>
      </c>
      <c r="N43" s="125">
        <f t="shared" si="14"/>
        <v>33314.101244256082</v>
      </c>
      <c r="O43" s="125">
        <f t="shared" si="11"/>
        <v>194.3322572581605</v>
      </c>
      <c r="P43" s="125">
        <f t="shared" si="12"/>
        <v>33508.433501514242</v>
      </c>
      <c r="Q43" s="139"/>
      <c r="R43" s="139"/>
      <c r="S43" s="135"/>
      <c r="T43" s="135"/>
      <c r="U43" s="135"/>
      <c r="V43" s="135"/>
      <c r="W43" s="135"/>
      <c r="X43" s="135"/>
      <c r="Y43" s="135"/>
      <c r="Z43" s="135"/>
    </row>
    <row r="44" spans="1:26" ht="23.25" customHeight="1">
      <c r="A44" s="122">
        <v>15</v>
      </c>
      <c r="B44" s="123">
        <f t="shared" ca="1" si="0"/>
        <v>2356.3198166597949</v>
      </c>
      <c r="C44" s="123">
        <f t="shared" ca="1" si="1"/>
        <v>1968.0451854317603</v>
      </c>
      <c r="D44" s="124">
        <f t="shared" ca="1" si="2"/>
        <v>29727.888251541634</v>
      </c>
      <c r="E44" s="124">
        <f t="shared" ca="1" si="3"/>
        <v>388.27463122803465</v>
      </c>
      <c r="F44" s="124">
        <f t="shared" ca="1" si="4"/>
        <v>5616.9089983552876</v>
      </c>
      <c r="G44" s="124">
        <f t="shared" ca="1" si="5"/>
        <v>376271.09100164473</v>
      </c>
      <c r="H44" s="124">
        <f t="shared" ca="1" si="6"/>
        <v>0</v>
      </c>
      <c r="I44" s="192">
        <f t="shared" si="7"/>
        <v>1.25</v>
      </c>
      <c r="J44" s="125">
        <f t="shared" si="13"/>
        <v>401530.32748039567</v>
      </c>
      <c r="K44" s="125">
        <f t="shared" si="8"/>
        <v>836.52151558415767</v>
      </c>
      <c r="L44" s="125">
        <f t="shared" si="9"/>
        <v>402366.84899597982</v>
      </c>
      <c r="M44" s="125">
        <f t="shared" ca="1" si="10"/>
        <v>26095.757994335087</v>
      </c>
      <c r="N44" s="125">
        <f t="shared" si="14"/>
        <v>33508.433501514242</v>
      </c>
      <c r="O44" s="125">
        <f t="shared" si="11"/>
        <v>195.46586209216642</v>
      </c>
      <c r="P44" s="125">
        <f t="shared" si="12"/>
        <v>33703.899363606411</v>
      </c>
      <c r="Q44" s="139"/>
      <c r="R44" s="139"/>
      <c r="S44" s="135"/>
      <c r="T44" s="135"/>
      <c r="U44" s="135"/>
      <c r="V44" s="135"/>
      <c r="W44" s="135"/>
      <c r="X44" s="135"/>
      <c r="Y44" s="135"/>
      <c r="Z44" s="135"/>
    </row>
    <row r="45" spans="1:26" ht="23.25" customHeight="1">
      <c r="A45" s="122">
        <v>16</v>
      </c>
      <c r="B45" s="123">
        <f t="shared" ca="1" si="0"/>
        <v>2356.3198166597949</v>
      </c>
      <c r="C45" s="123">
        <f t="shared" ca="1" si="1"/>
        <v>1966.0164504835939</v>
      </c>
      <c r="D45" s="124">
        <f t="shared" ca="1" si="2"/>
        <v>31693.904702025226</v>
      </c>
      <c r="E45" s="124">
        <f t="shared" ca="1" si="3"/>
        <v>390.30336617620105</v>
      </c>
      <c r="F45" s="124">
        <f t="shared" ca="1" si="4"/>
        <v>6007.2123645314887</v>
      </c>
      <c r="G45" s="124">
        <f t="shared" ca="1" si="5"/>
        <v>375880.78763546853</v>
      </c>
      <c r="H45" s="124">
        <f t="shared" ca="1" si="6"/>
        <v>-2.2737367544323206E-13</v>
      </c>
      <c r="I45" s="192">
        <f t="shared" si="7"/>
        <v>1.3333333333333333</v>
      </c>
      <c r="J45" s="125">
        <f t="shared" si="13"/>
        <v>402366.84899597982</v>
      </c>
      <c r="K45" s="125">
        <f t="shared" si="8"/>
        <v>838.26426874162462</v>
      </c>
      <c r="L45" s="125">
        <f t="shared" si="9"/>
        <v>403205.11326472147</v>
      </c>
      <c r="M45" s="125">
        <f t="shared" ca="1" si="10"/>
        <v>27324.32562925294</v>
      </c>
      <c r="N45" s="125">
        <f t="shared" si="14"/>
        <v>33703.899363606411</v>
      </c>
      <c r="O45" s="125">
        <f t="shared" si="11"/>
        <v>196.60607962103742</v>
      </c>
      <c r="P45" s="125">
        <f t="shared" si="12"/>
        <v>33900.505443227448</v>
      </c>
      <c r="Q45" s="139"/>
      <c r="R45" s="139"/>
      <c r="S45" s="135"/>
      <c r="T45" s="135"/>
      <c r="U45" s="135"/>
      <c r="V45" s="135"/>
      <c r="W45" s="135"/>
      <c r="X45" s="135"/>
      <c r="Y45" s="135"/>
      <c r="Z45" s="135"/>
    </row>
    <row r="46" spans="1:26" ht="23.25" customHeight="1">
      <c r="A46" s="122">
        <v>17</v>
      </c>
      <c r="B46" s="123">
        <f t="shared" ca="1" si="0"/>
        <v>2356.3198166597949</v>
      </c>
      <c r="C46" s="123">
        <f t="shared" ca="1" si="1"/>
        <v>1963.9771153953232</v>
      </c>
      <c r="D46" s="124">
        <f t="shared" ca="1" si="2"/>
        <v>33657.881817420552</v>
      </c>
      <c r="E46" s="124">
        <f t="shared" ca="1" si="3"/>
        <v>392.34270126447177</v>
      </c>
      <c r="F46" s="124">
        <f t="shared" ca="1" si="4"/>
        <v>6399.5550657959602</v>
      </c>
      <c r="G46" s="124">
        <f t="shared" ca="1" si="5"/>
        <v>375488.44493420405</v>
      </c>
      <c r="H46" s="124">
        <f t="shared" ca="1" si="6"/>
        <v>-2.2737367544323206E-13</v>
      </c>
      <c r="I46" s="192">
        <f t="shared" si="7"/>
        <v>1.4166666666666667</v>
      </c>
      <c r="J46" s="125">
        <f t="shared" si="13"/>
        <v>403205.11326472147</v>
      </c>
      <c r="K46" s="125">
        <f t="shared" si="8"/>
        <v>840.01065263483633</v>
      </c>
      <c r="L46" s="125">
        <f t="shared" si="9"/>
        <v>404045.12391735631</v>
      </c>
      <c r="M46" s="125">
        <f t="shared" ca="1" si="10"/>
        <v>28556.678983152262</v>
      </c>
      <c r="N46" s="125">
        <f t="shared" si="14"/>
        <v>33900.505443227448</v>
      </c>
      <c r="O46" s="125">
        <f t="shared" si="11"/>
        <v>197.7529484188268</v>
      </c>
      <c r="P46" s="125">
        <f t="shared" si="12"/>
        <v>34098.258391646275</v>
      </c>
      <c r="Q46" s="139"/>
      <c r="R46" s="139"/>
      <c r="S46" s="135"/>
      <c r="T46" s="135"/>
      <c r="U46" s="135"/>
      <c r="V46" s="135"/>
      <c r="W46" s="135"/>
      <c r="X46" s="135"/>
      <c r="Y46" s="135"/>
      <c r="Z46" s="135"/>
    </row>
    <row r="47" spans="1:26" ht="23.25" customHeight="1">
      <c r="A47" s="122">
        <v>18</v>
      </c>
      <c r="B47" s="123">
        <f t="shared" ca="1" si="0"/>
        <v>2356.3198166597949</v>
      </c>
      <c r="C47" s="123">
        <f t="shared" ca="1" si="1"/>
        <v>1961.9271247812162</v>
      </c>
      <c r="D47" s="124">
        <f t="shared" ca="1" si="2"/>
        <v>35619.808942201766</v>
      </c>
      <c r="E47" s="124">
        <f t="shared" ca="1" si="3"/>
        <v>394.39269187857872</v>
      </c>
      <c r="F47" s="124">
        <f t="shared" ca="1" si="4"/>
        <v>6793.9477576745394</v>
      </c>
      <c r="G47" s="124">
        <f t="shared" ca="1" si="5"/>
        <v>375094.05224232544</v>
      </c>
      <c r="H47" s="124">
        <f t="shared" ca="1" si="6"/>
        <v>-2.2737367544323206E-13</v>
      </c>
      <c r="I47" s="192">
        <f t="shared" si="7"/>
        <v>1.5</v>
      </c>
      <c r="J47" s="125">
        <f t="shared" si="13"/>
        <v>404045.12391735631</v>
      </c>
      <c r="K47" s="125">
        <f t="shared" si="8"/>
        <v>841.7606748278256</v>
      </c>
      <c r="L47" s="125">
        <f t="shared" si="9"/>
        <v>404886.88459218416</v>
      </c>
      <c r="M47" s="125">
        <f t="shared" ca="1" si="10"/>
        <v>29792.832349858712</v>
      </c>
      <c r="N47" s="125">
        <f t="shared" si="14"/>
        <v>34098.258391646275</v>
      </c>
      <c r="O47" s="125">
        <f t="shared" si="11"/>
        <v>198.90650728460329</v>
      </c>
      <c r="P47" s="125">
        <f t="shared" si="12"/>
        <v>34297.164898930881</v>
      </c>
      <c r="Q47" s="139"/>
      <c r="R47" s="139"/>
      <c r="S47" s="135"/>
      <c r="T47" s="135"/>
      <c r="U47" s="135"/>
      <c r="V47" s="135"/>
      <c r="W47" s="135"/>
      <c r="X47" s="135"/>
      <c r="Y47" s="135"/>
      <c r="Z47" s="135"/>
    </row>
    <row r="48" spans="1:26" ht="23.25" customHeight="1">
      <c r="A48" s="122">
        <v>19</v>
      </c>
      <c r="B48" s="123">
        <f t="shared" ca="1" si="0"/>
        <v>2356.3198166597949</v>
      </c>
      <c r="C48" s="123">
        <f t="shared" ca="1" si="1"/>
        <v>1959.8664229661506</v>
      </c>
      <c r="D48" s="124">
        <f t="shared" ca="1" si="2"/>
        <v>37579.675365167917</v>
      </c>
      <c r="E48" s="124">
        <f t="shared" ca="1" si="3"/>
        <v>396.45339369364433</v>
      </c>
      <c r="F48" s="124">
        <f t="shared" ca="1" si="4"/>
        <v>7190.4011513681835</v>
      </c>
      <c r="G48" s="124">
        <f t="shared" ca="1" si="5"/>
        <v>374697.59884863178</v>
      </c>
      <c r="H48" s="124">
        <f t="shared" ca="1" si="6"/>
        <v>-2.2737367544323206E-13</v>
      </c>
      <c r="I48" s="192">
        <f t="shared" si="7"/>
        <v>1.5833333333333333</v>
      </c>
      <c r="J48" s="125">
        <f t="shared" si="13"/>
        <v>404886.88459218416</v>
      </c>
      <c r="K48" s="125">
        <f t="shared" si="8"/>
        <v>843.51434290038367</v>
      </c>
      <c r="L48" s="125">
        <f t="shared" si="9"/>
        <v>405730.39893508452</v>
      </c>
      <c r="M48" s="125">
        <f t="shared" ca="1" si="10"/>
        <v>31032.800086452742</v>
      </c>
      <c r="N48" s="125">
        <f t="shared" si="14"/>
        <v>34297.164898930881</v>
      </c>
      <c r="O48" s="125">
        <f t="shared" si="11"/>
        <v>200.06679524376349</v>
      </c>
      <c r="P48" s="125">
        <f t="shared" si="12"/>
        <v>34497.231694174647</v>
      </c>
      <c r="Q48" s="139"/>
      <c r="R48" s="139"/>
      <c r="S48" s="135"/>
      <c r="T48" s="135"/>
      <c r="U48" s="135"/>
      <c r="V48" s="135"/>
      <c r="W48" s="135"/>
      <c r="X48" s="135"/>
      <c r="Y48" s="135"/>
      <c r="Z48" s="135"/>
    </row>
    <row r="49" spans="1:26" ht="23.25" customHeight="1">
      <c r="A49" s="122">
        <v>20</v>
      </c>
      <c r="B49" s="123">
        <f t="shared" ca="1" si="0"/>
        <v>2356.3198166597949</v>
      </c>
      <c r="C49" s="123">
        <f t="shared" ca="1" si="1"/>
        <v>1957.7949539841013</v>
      </c>
      <c r="D49" s="124">
        <f t="shared" ca="1" si="2"/>
        <v>39537.470319152017</v>
      </c>
      <c r="E49" s="124">
        <f t="shared" ca="1" si="3"/>
        <v>398.52486267569361</v>
      </c>
      <c r="F49" s="124">
        <f t="shared" ca="1" si="4"/>
        <v>7588.9260140438773</v>
      </c>
      <c r="G49" s="124">
        <f t="shared" ca="1" si="5"/>
        <v>374299.07398595609</v>
      </c>
      <c r="H49" s="124">
        <f t="shared" ca="1" si="6"/>
        <v>0</v>
      </c>
      <c r="I49" s="192">
        <f t="shared" si="7"/>
        <v>1.6666666666666667</v>
      </c>
      <c r="J49" s="125">
        <f t="shared" si="13"/>
        <v>405730.39893508452</v>
      </c>
      <c r="K49" s="125">
        <f t="shared" si="8"/>
        <v>845.27166444809279</v>
      </c>
      <c r="L49" s="125">
        <f t="shared" si="9"/>
        <v>406575.6705995326</v>
      </c>
      <c r="M49" s="125">
        <f t="shared" ca="1" si="10"/>
        <v>32276.596613576519</v>
      </c>
      <c r="N49" s="125">
        <f t="shared" si="14"/>
        <v>34497.231694174647</v>
      </c>
      <c r="O49" s="125">
        <f t="shared" si="11"/>
        <v>201.23385154935212</v>
      </c>
      <c r="P49" s="125">
        <f t="shared" si="12"/>
        <v>34698.465545724001</v>
      </c>
      <c r="Q49" s="139"/>
      <c r="R49" s="139"/>
      <c r="S49" s="135"/>
      <c r="T49" s="135"/>
      <c r="U49" s="135"/>
      <c r="V49" s="135"/>
      <c r="W49" s="135"/>
      <c r="X49" s="135"/>
      <c r="Y49" s="135"/>
      <c r="Z49" s="135"/>
    </row>
    <row r="50" spans="1:26" ht="23.25" customHeight="1">
      <c r="A50" s="122">
        <v>21</v>
      </c>
      <c r="B50" s="123">
        <f t="shared" ca="1" si="0"/>
        <v>2356.3198166597949</v>
      </c>
      <c r="C50" s="123">
        <f t="shared" ca="1" si="1"/>
        <v>1955.7126615766208</v>
      </c>
      <c r="D50" s="124">
        <f t="shared" ca="1" si="2"/>
        <v>41493.182980728634</v>
      </c>
      <c r="E50" s="124">
        <f t="shared" ca="1" si="3"/>
        <v>400.60715508317412</v>
      </c>
      <c r="F50" s="124">
        <f t="shared" ca="1" si="4"/>
        <v>7989.5331691270512</v>
      </c>
      <c r="G50" s="124">
        <f t="shared" ca="1" si="5"/>
        <v>373898.46683087293</v>
      </c>
      <c r="H50" s="124">
        <f t="shared" ca="1" si="6"/>
        <v>0</v>
      </c>
      <c r="I50" s="192">
        <f t="shared" si="7"/>
        <v>1.75</v>
      </c>
      <c r="J50" s="125">
        <f t="shared" si="13"/>
        <v>406575.6705995326</v>
      </c>
      <c r="K50" s="125">
        <f t="shared" si="8"/>
        <v>847.03264708235963</v>
      </c>
      <c r="L50" s="125">
        <f t="shared" si="9"/>
        <v>407422.70324661495</v>
      </c>
      <c r="M50" s="125">
        <f t="shared" ca="1" si="10"/>
        <v>33524.236415742023</v>
      </c>
      <c r="N50" s="125">
        <f t="shared" si="14"/>
        <v>34698.465545724001</v>
      </c>
      <c r="O50" s="125">
        <f t="shared" si="11"/>
        <v>202.40771568339002</v>
      </c>
      <c r="P50" s="125">
        <f t="shared" si="12"/>
        <v>34900.873261407389</v>
      </c>
      <c r="Q50" s="139"/>
      <c r="R50" s="139"/>
      <c r="S50" s="135"/>
      <c r="T50" s="135"/>
      <c r="U50" s="135"/>
      <c r="V50" s="135"/>
      <c r="W50" s="135"/>
      <c r="X50" s="135"/>
      <c r="Y50" s="135"/>
      <c r="Z50" s="135"/>
    </row>
    <row r="51" spans="1:26" ht="23.25" customHeight="1">
      <c r="A51" s="122">
        <v>22</v>
      </c>
      <c r="B51" s="123">
        <f t="shared" ca="1" si="0"/>
        <v>2356.3198166597949</v>
      </c>
      <c r="C51" s="123">
        <f t="shared" ca="1" si="1"/>
        <v>1953.6194891913112</v>
      </c>
      <c r="D51" s="124">
        <f t="shared" ca="1" si="2"/>
        <v>43446.802469919945</v>
      </c>
      <c r="E51" s="124">
        <f t="shared" ca="1" si="3"/>
        <v>402.70032746848369</v>
      </c>
      <c r="F51" s="124">
        <f t="shared" ca="1" si="4"/>
        <v>8392.2334965955342</v>
      </c>
      <c r="G51" s="124">
        <f t="shared" ca="1" si="5"/>
        <v>373495.76650340442</v>
      </c>
      <c r="H51" s="124">
        <f t="shared" ca="1" si="6"/>
        <v>-2.2737367544323206E-13</v>
      </c>
      <c r="I51" s="192">
        <f t="shared" si="7"/>
        <v>1.8333333333333333</v>
      </c>
      <c r="J51" s="125">
        <f t="shared" si="13"/>
        <v>407422.70324661495</v>
      </c>
      <c r="K51" s="125">
        <f t="shared" si="8"/>
        <v>848.79729843044777</v>
      </c>
      <c r="L51" s="125">
        <f t="shared" si="9"/>
        <v>408271.50054504542</v>
      </c>
      <c r="M51" s="125">
        <f t="shared" ca="1" si="10"/>
        <v>34775.734041641001</v>
      </c>
      <c r="N51" s="125">
        <f t="shared" si="14"/>
        <v>34900.873261407389</v>
      </c>
      <c r="O51" s="125">
        <f t="shared" si="11"/>
        <v>203.58842735820977</v>
      </c>
      <c r="P51" s="125">
        <f t="shared" si="12"/>
        <v>35104.461688765601</v>
      </c>
      <c r="Q51" s="139"/>
      <c r="R51" s="139"/>
      <c r="S51" s="135"/>
      <c r="T51" s="135"/>
      <c r="U51" s="135"/>
      <c r="V51" s="135"/>
      <c r="W51" s="135"/>
      <c r="X51" s="135"/>
      <c r="Y51" s="135"/>
      <c r="Z51" s="135"/>
    </row>
    <row r="52" spans="1:26" ht="23.25" customHeight="1">
      <c r="A52" s="122">
        <v>23</v>
      </c>
      <c r="B52" s="123">
        <f t="shared" ca="1" si="0"/>
        <v>2356.3198166597949</v>
      </c>
      <c r="C52" s="123">
        <f t="shared" ca="1" si="1"/>
        <v>1951.5153799802883</v>
      </c>
      <c r="D52" s="124">
        <f t="shared" ca="1" si="2"/>
        <v>45398.317849900232</v>
      </c>
      <c r="E52" s="124">
        <f t="shared" ca="1" si="3"/>
        <v>404.80443667950658</v>
      </c>
      <c r="F52" s="124">
        <f t="shared" ca="1" si="4"/>
        <v>8797.0379332750417</v>
      </c>
      <c r="G52" s="124">
        <f t="shared" ca="1" si="5"/>
        <v>373090.9620667249</v>
      </c>
      <c r="H52" s="124">
        <f t="shared" ca="1" si="6"/>
        <v>2.2737367544323206E-13</v>
      </c>
      <c r="I52" s="192">
        <f t="shared" si="7"/>
        <v>1.9166666666666667</v>
      </c>
      <c r="J52" s="125">
        <f t="shared" si="13"/>
        <v>408271.50054504542</v>
      </c>
      <c r="K52" s="125">
        <f t="shared" si="8"/>
        <v>850.56562613551125</v>
      </c>
      <c r="L52" s="125">
        <f t="shared" si="9"/>
        <v>409122.06617118092</v>
      </c>
      <c r="M52" s="125">
        <f t="shared" ca="1" si="10"/>
        <v>36031.104104456026</v>
      </c>
      <c r="N52" s="125">
        <f t="shared" si="14"/>
        <v>35104.461688765601</v>
      </c>
      <c r="O52" s="125">
        <f t="shared" si="11"/>
        <v>204.77602651779935</v>
      </c>
      <c r="P52" s="125">
        <f t="shared" si="12"/>
        <v>35309.237715283401</v>
      </c>
      <c r="Q52" s="139"/>
      <c r="R52" s="139"/>
      <c r="S52" s="135"/>
      <c r="T52" s="135"/>
      <c r="U52" s="135"/>
      <c r="V52" s="135"/>
      <c r="W52" s="135"/>
      <c r="X52" s="135"/>
      <c r="Y52" s="135"/>
      <c r="Z52" s="135"/>
    </row>
    <row r="53" spans="1:26" ht="23.25" customHeight="1">
      <c r="A53" s="122">
        <v>24</v>
      </c>
      <c r="B53" s="123">
        <f t="shared" ca="1" si="0"/>
        <v>2356.3198166597949</v>
      </c>
      <c r="C53" s="123">
        <f t="shared" ca="1" si="1"/>
        <v>1949.4002767986378</v>
      </c>
      <c r="D53" s="124">
        <f t="shared" ca="1" si="2"/>
        <v>47347.71812669887</v>
      </c>
      <c r="E53" s="124">
        <f t="shared" ca="1" si="3"/>
        <v>406.91953986115709</v>
      </c>
      <c r="F53" s="124">
        <f t="shared" ca="1" si="4"/>
        <v>9203.957473136199</v>
      </c>
      <c r="G53" s="124">
        <f t="shared" ca="1" si="5"/>
        <v>372684.04252686375</v>
      </c>
      <c r="H53" s="124">
        <f t="shared" ca="1" si="6"/>
        <v>0</v>
      </c>
      <c r="I53" s="192">
        <f t="shared" si="7"/>
        <v>2</v>
      </c>
      <c r="J53" s="125">
        <f t="shared" si="13"/>
        <v>409122.06617118092</v>
      </c>
      <c r="K53" s="125">
        <f t="shared" si="8"/>
        <v>852.33763785662688</v>
      </c>
      <c r="L53" s="125">
        <f t="shared" si="9"/>
        <v>409974.40380903753</v>
      </c>
      <c r="M53" s="125">
        <f t="shared" ca="1" si="10"/>
        <v>37290.361282173777</v>
      </c>
      <c r="N53" s="125">
        <f t="shared" si="14"/>
        <v>35309.237715283401</v>
      </c>
      <c r="O53" s="125">
        <f t="shared" si="11"/>
        <v>205.97055333915318</v>
      </c>
      <c r="P53" s="125">
        <f t="shared" si="12"/>
        <v>35515.208268622555</v>
      </c>
      <c r="Q53" s="139"/>
      <c r="R53" s="139"/>
      <c r="S53" s="135"/>
      <c r="T53" s="135"/>
      <c r="U53" s="135"/>
      <c r="V53" s="135"/>
      <c r="W53" s="135"/>
      <c r="X53" s="135"/>
      <c r="Y53" s="135"/>
      <c r="Z53" s="135"/>
    </row>
    <row r="54" spans="1:26" ht="23.25" customHeight="1">
      <c r="A54" s="122">
        <v>25</v>
      </c>
      <c r="B54" s="123">
        <f t="shared" ca="1" si="0"/>
        <v>2356.3198166597949</v>
      </c>
      <c r="C54" s="123">
        <f t="shared" ca="1" si="1"/>
        <v>1947.2741222028633</v>
      </c>
      <c r="D54" s="124">
        <f t="shared" ca="1" si="2"/>
        <v>49294.992248901734</v>
      </c>
      <c r="E54" s="124">
        <f t="shared" ca="1" si="3"/>
        <v>409.04569445693164</v>
      </c>
      <c r="F54" s="124">
        <f t="shared" ca="1" si="4"/>
        <v>9613.0031675931314</v>
      </c>
      <c r="G54" s="124">
        <f t="shared" ca="1" si="5"/>
        <v>372274.99683240679</v>
      </c>
      <c r="H54" s="124">
        <f t="shared" ca="1" si="6"/>
        <v>2.2737367544323206E-13</v>
      </c>
      <c r="I54" s="192">
        <f t="shared" si="7"/>
        <v>2.0833333333333335</v>
      </c>
      <c r="J54" s="125">
        <f t="shared" si="13"/>
        <v>409974.40380903753</v>
      </c>
      <c r="K54" s="125">
        <f t="shared" si="8"/>
        <v>854.11334126882821</v>
      </c>
      <c r="L54" s="125">
        <f t="shared" si="9"/>
        <v>410828.51715030638</v>
      </c>
      <c r="M54" s="125">
        <f t="shared" ca="1" si="10"/>
        <v>38553.520317899587</v>
      </c>
      <c r="N54" s="125">
        <f t="shared" si="14"/>
        <v>35515.208268622555</v>
      </c>
      <c r="O54" s="125">
        <f t="shared" si="11"/>
        <v>207.17204823363159</v>
      </c>
      <c r="P54" s="125">
        <f t="shared" si="12"/>
        <v>35722.380316856186</v>
      </c>
      <c r="Q54" s="139"/>
      <c r="R54" s="139"/>
      <c r="S54" s="135"/>
      <c r="T54" s="135"/>
      <c r="U54" s="135"/>
      <c r="V54" s="135"/>
      <c r="W54" s="135"/>
      <c r="X54" s="135"/>
      <c r="Y54" s="135"/>
      <c r="Z54" s="135"/>
    </row>
    <row r="55" spans="1:26" ht="23.25" customHeight="1">
      <c r="A55" s="122">
        <v>26</v>
      </c>
      <c r="B55" s="123">
        <f t="shared" ca="1" si="0"/>
        <v>2356.3198166597949</v>
      </c>
      <c r="C55" s="123">
        <f t="shared" ca="1" si="1"/>
        <v>1945.1368584493257</v>
      </c>
      <c r="D55" s="124">
        <f t="shared" ca="1" si="2"/>
        <v>51240.129107351058</v>
      </c>
      <c r="E55" s="124">
        <f t="shared" ca="1" si="3"/>
        <v>411.18295821046922</v>
      </c>
      <c r="F55" s="124">
        <f t="shared" ca="1" si="4"/>
        <v>10024.186125803601</v>
      </c>
      <c r="G55" s="124">
        <f t="shared" ca="1" si="5"/>
        <v>371863.81387419632</v>
      </c>
      <c r="H55" s="124">
        <f t="shared" ca="1" si="6"/>
        <v>2.2737367544323206E-13</v>
      </c>
      <c r="I55" s="192">
        <f t="shared" si="7"/>
        <v>2.1666666666666665</v>
      </c>
      <c r="J55" s="125">
        <f t="shared" si="13"/>
        <v>410828.51715030638</v>
      </c>
      <c r="K55" s="125">
        <f t="shared" si="8"/>
        <v>855.89274406313825</v>
      </c>
      <c r="L55" s="125">
        <f t="shared" si="9"/>
        <v>411684.40989436954</v>
      </c>
      <c r="M55" s="125">
        <f t="shared" ca="1" si="10"/>
        <v>39820.596020173223</v>
      </c>
      <c r="N55" s="125">
        <f t="shared" si="14"/>
        <v>35722.380316856186</v>
      </c>
      <c r="O55" s="125">
        <f t="shared" si="11"/>
        <v>208.38055184832777</v>
      </c>
      <c r="P55" s="125">
        <f t="shared" si="12"/>
        <v>35930.760868704514</v>
      </c>
      <c r="Q55" s="139"/>
      <c r="R55" s="139"/>
      <c r="S55" s="135"/>
      <c r="T55" s="135"/>
      <c r="U55" s="135"/>
      <c r="V55" s="135"/>
      <c r="W55" s="135"/>
      <c r="X55" s="135"/>
      <c r="Y55" s="135"/>
      <c r="Z55" s="135"/>
    </row>
    <row r="56" spans="1:26" ht="23.25" customHeight="1">
      <c r="A56" s="122">
        <v>27</v>
      </c>
      <c r="B56" s="123">
        <f t="shared" ca="1" si="0"/>
        <v>2356.3198166597949</v>
      </c>
      <c r="C56" s="123">
        <f t="shared" ca="1" si="1"/>
        <v>1942.988427492676</v>
      </c>
      <c r="D56" s="124">
        <f t="shared" ca="1" si="2"/>
        <v>53183.117534843732</v>
      </c>
      <c r="E56" s="124">
        <f t="shared" ca="1" si="3"/>
        <v>413.33138916711891</v>
      </c>
      <c r="F56" s="124">
        <f t="shared" ca="1" si="4"/>
        <v>10437.517514970719</v>
      </c>
      <c r="G56" s="124">
        <f t="shared" ca="1" si="5"/>
        <v>371450.48248502921</v>
      </c>
      <c r="H56" s="124">
        <f t="shared" ca="1" si="6"/>
        <v>2.2737367544323206E-13</v>
      </c>
      <c r="I56" s="192">
        <f t="shared" si="7"/>
        <v>2.25</v>
      </c>
      <c r="J56" s="125">
        <f t="shared" si="13"/>
        <v>411684.40989436954</v>
      </c>
      <c r="K56" s="125">
        <f t="shared" si="8"/>
        <v>857.67585394660318</v>
      </c>
      <c r="L56" s="125">
        <f t="shared" si="9"/>
        <v>412542.08574831614</v>
      </c>
      <c r="M56" s="125">
        <f t="shared" ca="1" si="10"/>
        <v>41091.603263286932</v>
      </c>
      <c r="N56" s="125">
        <f t="shared" si="14"/>
        <v>35930.760868704514</v>
      </c>
      <c r="O56" s="125">
        <f t="shared" si="11"/>
        <v>209.59610506744301</v>
      </c>
      <c r="P56" s="125">
        <f t="shared" si="12"/>
        <v>36140.356973771959</v>
      </c>
      <c r="Q56" s="139"/>
      <c r="R56" s="139"/>
      <c r="S56" s="135"/>
      <c r="T56" s="135"/>
      <c r="U56" s="135"/>
      <c r="V56" s="135"/>
      <c r="W56" s="135"/>
      <c r="X56" s="135"/>
      <c r="Y56" s="135"/>
      <c r="Z56" s="135"/>
    </row>
    <row r="57" spans="1:26" ht="23.25" customHeight="1">
      <c r="A57" s="122">
        <v>28</v>
      </c>
      <c r="B57" s="123">
        <f t="shared" ca="1" si="0"/>
        <v>2356.3198166597949</v>
      </c>
      <c r="C57" s="123">
        <f t="shared" ca="1" si="1"/>
        <v>1940.8287709842778</v>
      </c>
      <c r="D57" s="124">
        <f t="shared" ca="1" si="2"/>
        <v>55123.946305828009</v>
      </c>
      <c r="E57" s="124">
        <f t="shared" ca="1" si="3"/>
        <v>415.49104567551717</v>
      </c>
      <c r="F57" s="124">
        <f t="shared" ca="1" si="4"/>
        <v>10853.008560646236</v>
      </c>
      <c r="G57" s="124">
        <f t="shared" ca="1" si="5"/>
        <v>371034.99143935367</v>
      </c>
      <c r="H57" s="124">
        <f t="shared" ca="1" si="6"/>
        <v>2.2737367544323206E-13</v>
      </c>
      <c r="I57" s="192">
        <f t="shared" si="7"/>
        <v>2.3333333333333335</v>
      </c>
      <c r="J57" s="125">
        <f t="shared" si="13"/>
        <v>412542.08574831614</v>
      </c>
      <c r="K57" s="125">
        <f t="shared" si="8"/>
        <v>859.46267864232527</v>
      </c>
      <c r="L57" s="125">
        <f t="shared" si="9"/>
        <v>413401.54842695844</v>
      </c>
      <c r="M57" s="125">
        <f t="shared" ca="1" si="10"/>
        <v>42366.556987604767</v>
      </c>
      <c r="N57" s="125">
        <f t="shared" si="14"/>
        <v>36140.356973771959</v>
      </c>
      <c r="O57" s="125">
        <f t="shared" si="11"/>
        <v>210.81874901366976</v>
      </c>
      <c r="P57" s="125">
        <f t="shared" si="12"/>
        <v>36351.175722785629</v>
      </c>
      <c r="Q57" s="139"/>
      <c r="R57" s="139"/>
      <c r="S57" s="135"/>
      <c r="T57" s="135"/>
      <c r="U57" s="135"/>
      <c r="V57" s="135"/>
      <c r="W57" s="135"/>
      <c r="X57" s="135"/>
      <c r="Y57" s="135"/>
      <c r="Z57" s="135"/>
    </row>
    <row r="58" spans="1:26" ht="23.25" customHeight="1">
      <c r="A58" s="122">
        <v>29</v>
      </c>
      <c r="B58" s="123">
        <f t="shared" ca="1" si="0"/>
        <v>2356.3198166597949</v>
      </c>
      <c r="C58" s="123">
        <f t="shared" ca="1" si="1"/>
        <v>1938.6578302706232</v>
      </c>
      <c r="D58" s="124">
        <f t="shared" ca="1" si="2"/>
        <v>57062.604136098635</v>
      </c>
      <c r="E58" s="124">
        <f t="shared" ca="1" si="3"/>
        <v>417.66198638917172</v>
      </c>
      <c r="F58" s="124">
        <f t="shared" ca="1" si="4"/>
        <v>11270.670547035408</v>
      </c>
      <c r="G58" s="124">
        <f t="shared" ca="1" si="5"/>
        <v>370617.32945296448</v>
      </c>
      <c r="H58" s="124">
        <f t="shared" ca="1" si="6"/>
        <v>2.2737367544323206E-13</v>
      </c>
      <c r="I58" s="192">
        <f t="shared" si="7"/>
        <v>2.4166666666666665</v>
      </c>
      <c r="J58" s="125">
        <f t="shared" si="13"/>
        <v>413401.54842695844</v>
      </c>
      <c r="K58" s="125">
        <f t="shared" si="8"/>
        <v>861.25322588949678</v>
      </c>
      <c r="L58" s="125">
        <f t="shared" si="9"/>
        <v>414262.80165284796</v>
      </c>
      <c r="M58" s="125">
        <f t="shared" ca="1" si="10"/>
        <v>43645.472199883487</v>
      </c>
      <c r="N58" s="125">
        <f t="shared" si="14"/>
        <v>36351.175722785629</v>
      </c>
      <c r="O58" s="125">
        <f t="shared" si="11"/>
        <v>212.04852504958285</v>
      </c>
      <c r="P58" s="125">
        <f t="shared" si="12"/>
        <v>36563.224247835213</v>
      </c>
      <c r="Q58" s="139"/>
      <c r="R58" s="139"/>
      <c r="S58" s="135"/>
      <c r="T58" s="135"/>
      <c r="U58" s="135"/>
      <c r="V58" s="135"/>
      <c r="W58" s="135"/>
      <c r="X58" s="135"/>
      <c r="Y58" s="135"/>
      <c r="Z58" s="135"/>
    </row>
    <row r="59" spans="1:26" ht="23.25" customHeight="1">
      <c r="A59" s="122">
        <v>30</v>
      </c>
      <c r="B59" s="123">
        <f t="shared" ca="1" si="0"/>
        <v>2356.3198166597949</v>
      </c>
      <c r="C59" s="123">
        <f t="shared" ca="1" si="1"/>
        <v>1936.4755463917395</v>
      </c>
      <c r="D59" s="124">
        <f t="shared" ca="1" si="2"/>
        <v>58999.079682490374</v>
      </c>
      <c r="E59" s="124">
        <f t="shared" ca="1" si="3"/>
        <v>419.84427026805542</v>
      </c>
      <c r="F59" s="124">
        <f t="shared" ca="1" si="4"/>
        <v>11690.514817303463</v>
      </c>
      <c r="G59" s="124">
        <f t="shared" ca="1" si="5"/>
        <v>370197.48518269643</v>
      </c>
      <c r="H59" s="124">
        <f t="shared" ca="1" si="6"/>
        <v>6.8212102632969618E-13</v>
      </c>
      <c r="I59" s="192">
        <f t="shared" si="7"/>
        <v>2.5</v>
      </c>
      <c r="J59" s="125">
        <f t="shared" si="13"/>
        <v>414262.80165284796</v>
      </c>
      <c r="K59" s="125">
        <f t="shared" si="8"/>
        <v>863.04750344343324</v>
      </c>
      <c r="L59" s="125">
        <f t="shared" si="9"/>
        <v>415125.8491562914</v>
      </c>
      <c r="M59" s="125">
        <f t="shared" ca="1" si="10"/>
        <v>44928.363973594969</v>
      </c>
      <c r="N59" s="125">
        <f t="shared" si="14"/>
        <v>36563.224247835213</v>
      </c>
      <c r="O59" s="125">
        <f t="shared" si="11"/>
        <v>213.28547477903876</v>
      </c>
      <c r="P59" s="125">
        <f t="shared" si="12"/>
        <v>36776.509722614253</v>
      </c>
      <c r="Q59" s="139"/>
      <c r="R59" s="139"/>
      <c r="S59" s="135"/>
      <c r="T59" s="135"/>
      <c r="U59" s="135"/>
      <c r="V59" s="135"/>
      <c r="W59" s="135"/>
      <c r="X59" s="135"/>
      <c r="Y59" s="135"/>
      <c r="Z59" s="135"/>
    </row>
    <row r="60" spans="1:26" ht="23.25" customHeight="1">
      <c r="A60" s="122">
        <v>31</v>
      </c>
      <c r="B60" s="123">
        <f t="shared" ca="1" si="0"/>
        <v>2356.3198166597949</v>
      </c>
      <c r="C60" s="123">
        <f t="shared" ca="1" si="1"/>
        <v>1934.281860079589</v>
      </c>
      <c r="D60" s="124">
        <f t="shared" ca="1" si="2"/>
        <v>60933.361542569961</v>
      </c>
      <c r="E60" s="124">
        <f t="shared" ca="1" si="3"/>
        <v>422.0379565802059</v>
      </c>
      <c r="F60" s="124">
        <f t="shared" ca="1" si="4"/>
        <v>12112.552773883668</v>
      </c>
      <c r="G60" s="124">
        <f t="shared" ca="1" si="5"/>
        <v>369775.4472261162</v>
      </c>
      <c r="H60" s="124">
        <f t="shared" ca="1" si="6"/>
        <v>2.2737367544323206E-13</v>
      </c>
      <c r="I60" s="192">
        <f t="shared" si="7"/>
        <v>2.5833333333333335</v>
      </c>
      <c r="J60" s="125">
        <f t="shared" si="13"/>
        <v>415125.8491562914</v>
      </c>
      <c r="K60" s="125">
        <f t="shared" si="8"/>
        <v>864.84551907560706</v>
      </c>
      <c r="L60" s="125">
        <f t="shared" si="9"/>
        <v>415990.69467536703</v>
      </c>
      <c r="M60" s="125">
        <f t="shared" ca="1" si="10"/>
        <v>46215.247449250834</v>
      </c>
      <c r="N60" s="125">
        <f t="shared" si="14"/>
        <v>36776.509722614253</v>
      </c>
      <c r="O60" s="125">
        <f t="shared" si="11"/>
        <v>214.52964004858316</v>
      </c>
      <c r="P60" s="125">
        <f t="shared" si="12"/>
        <v>36991.039362662836</v>
      </c>
      <c r="Q60" s="139"/>
      <c r="R60" s="139"/>
      <c r="S60" s="135"/>
      <c r="T60" s="135"/>
      <c r="U60" s="135"/>
      <c r="V60" s="135"/>
      <c r="W60" s="135"/>
      <c r="X60" s="135"/>
      <c r="Y60" s="135"/>
      <c r="Z60" s="135"/>
    </row>
    <row r="61" spans="1:26" ht="23.25" customHeight="1">
      <c r="A61" s="122">
        <v>32</v>
      </c>
      <c r="B61" s="123">
        <f t="shared" ca="1" si="0"/>
        <v>2356.3198166597949</v>
      </c>
      <c r="C61" s="123">
        <f t="shared" ca="1" si="1"/>
        <v>1932.0767117564574</v>
      </c>
      <c r="D61" s="124">
        <f t="shared" ca="1" si="2"/>
        <v>62865.438254326422</v>
      </c>
      <c r="E61" s="124">
        <f t="shared" ca="1" si="3"/>
        <v>424.24310490333755</v>
      </c>
      <c r="F61" s="124">
        <f t="shared" ca="1" si="4"/>
        <v>12536.795878787005</v>
      </c>
      <c r="G61" s="124">
        <f t="shared" ca="1" si="5"/>
        <v>369351.20412121288</v>
      </c>
      <c r="H61" s="124">
        <f t="shared" ca="1" si="6"/>
        <v>4.5474735088646412E-13</v>
      </c>
      <c r="I61" s="192">
        <f t="shared" si="7"/>
        <v>2.6666666666666665</v>
      </c>
      <c r="J61" s="125">
        <f t="shared" si="13"/>
        <v>415990.69467536703</v>
      </c>
      <c r="K61" s="125">
        <f t="shared" si="8"/>
        <v>866.64728057368131</v>
      </c>
      <c r="L61" s="125">
        <f t="shared" si="9"/>
        <v>416857.3419559407</v>
      </c>
      <c r="M61" s="125">
        <f t="shared" ca="1" si="10"/>
        <v>47506.137834727822</v>
      </c>
      <c r="N61" s="125">
        <f t="shared" si="14"/>
        <v>36991.039362662836</v>
      </c>
      <c r="O61" s="125">
        <f t="shared" si="11"/>
        <v>215.78106294886655</v>
      </c>
      <c r="P61" s="125">
        <f t="shared" si="12"/>
        <v>37206.820425611702</v>
      </c>
      <c r="Q61" s="139"/>
      <c r="R61" s="139"/>
      <c r="S61" s="135"/>
      <c r="T61" s="135"/>
      <c r="U61" s="135"/>
      <c r="V61" s="135"/>
      <c r="W61" s="135"/>
      <c r="X61" s="135"/>
      <c r="Y61" s="135"/>
      <c r="Z61" s="135"/>
    </row>
    <row r="62" spans="1:26" ht="23.25" customHeight="1">
      <c r="A62" s="122">
        <v>33</v>
      </c>
      <c r="B62" s="123">
        <f t="shared" ca="1" si="0"/>
        <v>2356.3198166597949</v>
      </c>
      <c r="C62" s="123">
        <f t="shared" ca="1" si="1"/>
        <v>1929.8600415333374</v>
      </c>
      <c r="D62" s="124">
        <f t="shared" ca="1" si="2"/>
        <v>64795.298295859757</v>
      </c>
      <c r="E62" s="124">
        <f t="shared" ca="1" si="3"/>
        <v>426.45977512645754</v>
      </c>
      <c r="F62" s="124">
        <f t="shared" ca="1" si="4"/>
        <v>12963.255653913462</v>
      </c>
      <c r="G62" s="124">
        <f t="shared" ca="1" si="5"/>
        <v>368924.7443460864</v>
      </c>
      <c r="H62" s="124">
        <f t="shared" ca="1" si="6"/>
        <v>4.5474735088646412E-13</v>
      </c>
      <c r="I62" s="192">
        <f t="shared" si="7"/>
        <v>2.75</v>
      </c>
      <c r="J62" s="125">
        <f t="shared" si="13"/>
        <v>416857.3419559407</v>
      </c>
      <c r="K62" s="125">
        <f t="shared" si="8"/>
        <v>868.45279574154313</v>
      </c>
      <c r="L62" s="125">
        <f t="shared" si="9"/>
        <v>417725.79475168226</v>
      </c>
      <c r="M62" s="125">
        <f t="shared" ca="1" si="10"/>
        <v>48801.050405595859</v>
      </c>
      <c r="N62" s="125">
        <f t="shared" si="14"/>
        <v>37206.820425611702</v>
      </c>
      <c r="O62" s="125">
        <f t="shared" si="11"/>
        <v>217.03978581606827</v>
      </c>
      <c r="P62" s="125">
        <f t="shared" si="12"/>
        <v>37423.860211427767</v>
      </c>
      <c r="Q62" s="139"/>
      <c r="R62" s="139"/>
      <c r="S62" s="135"/>
      <c r="T62" s="135"/>
      <c r="U62" s="135"/>
      <c r="V62" s="135"/>
      <c r="W62" s="135"/>
      <c r="X62" s="135"/>
      <c r="Y62" s="135"/>
      <c r="Z62" s="135"/>
    </row>
    <row r="63" spans="1:26" ht="23.25" customHeight="1">
      <c r="A63" s="122">
        <v>34</v>
      </c>
      <c r="B63" s="123">
        <f t="shared" ca="1" si="0"/>
        <v>2356.3198166597949</v>
      </c>
      <c r="C63" s="123">
        <f t="shared" ca="1" si="1"/>
        <v>1927.6317892083016</v>
      </c>
      <c r="D63" s="124">
        <f t="shared" ca="1" si="2"/>
        <v>66722.930085068059</v>
      </c>
      <c r="E63" s="124">
        <f t="shared" ca="1" si="3"/>
        <v>428.68802745149333</v>
      </c>
      <c r="F63" s="124">
        <f t="shared" ca="1" si="4"/>
        <v>13391.943681364955</v>
      </c>
      <c r="G63" s="124">
        <f t="shared" ca="1" si="5"/>
        <v>368496.05631863489</v>
      </c>
      <c r="H63" s="124">
        <f t="shared" ca="1" si="6"/>
        <v>6.8212102632969618E-13</v>
      </c>
      <c r="I63" s="192">
        <f t="shared" si="7"/>
        <v>2.8333333333333335</v>
      </c>
      <c r="J63" s="125">
        <f t="shared" si="13"/>
        <v>417725.79475168226</v>
      </c>
      <c r="K63" s="125">
        <f t="shared" si="8"/>
        <v>870.26207239933808</v>
      </c>
      <c r="L63" s="125">
        <f t="shared" si="9"/>
        <v>418596.05682408158</v>
      </c>
      <c r="M63" s="125">
        <f t="shared" ca="1" si="10"/>
        <v>50100.000505446689</v>
      </c>
      <c r="N63" s="125">
        <f t="shared" si="14"/>
        <v>37423.860211427767</v>
      </c>
      <c r="O63" s="125">
        <f t="shared" si="11"/>
        <v>218.30585123332864</v>
      </c>
      <c r="P63" s="125">
        <f t="shared" si="12"/>
        <v>37642.166062661097</v>
      </c>
      <c r="Q63" s="139"/>
      <c r="R63" s="139"/>
      <c r="S63" s="135"/>
      <c r="T63" s="135"/>
      <c r="U63" s="135"/>
      <c r="V63" s="135"/>
      <c r="W63" s="135"/>
      <c r="X63" s="135"/>
      <c r="Y63" s="135"/>
      <c r="Z63" s="135"/>
    </row>
    <row r="64" spans="1:26" ht="23.25" customHeight="1">
      <c r="A64" s="122">
        <v>35</v>
      </c>
      <c r="B64" s="123">
        <f t="shared" ca="1" si="0"/>
        <v>2356.3198166597949</v>
      </c>
      <c r="C64" s="123">
        <f t="shared" ca="1" si="1"/>
        <v>1925.3918942648675</v>
      </c>
      <c r="D64" s="124">
        <f t="shared" ca="1" si="2"/>
        <v>68648.321979332934</v>
      </c>
      <c r="E64" s="124">
        <f t="shared" ca="1" si="3"/>
        <v>430.92792239492746</v>
      </c>
      <c r="F64" s="124">
        <f t="shared" ca="1" si="4"/>
        <v>13822.871603759882</v>
      </c>
      <c r="G64" s="124">
        <f t="shared" ca="1" si="5"/>
        <v>368065.12839623995</v>
      </c>
      <c r="H64" s="124">
        <f t="shared" ca="1" si="6"/>
        <v>6.8212102632969618E-13</v>
      </c>
      <c r="I64" s="192">
        <f t="shared" si="7"/>
        <v>2.9166666666666665</v>
      </c>
      <c r="J64" s="125">
        <f t="shared" si="13"/>
        <v>418596.05682408158</v>
      </c>
      <c r="K64" s="125">
        <f t="shared" si="8"/>
        <v>872.07511838350331</v>
      </c>
      <c r="L64" s="125">
        <f t="shared" si="9"/>
        <v>419468.13194246509</v>
      </c>
      <c r="M64" s="125">
        <f t="shared" ca="1" si="10"/>
        <v>51403.00354622514</v>
      </c>
      <c r="N64" s="125">
        <f t="shared" si="14"/>
        <v>37642.166062661097</v>
      </c>
      <c r="O64" s="125">
        <f t="shared" si="11"/>
        <v>219.57930203218976</v>
      </c>
      <c r="P64" s="125">
        <f t="shared" si="12"/>
        <v>37861.745364693285</v>
      </c>
      <c r="Q64" s="139"/>
      <c r="R64" s="139"/>
      <c r="S64" s="135"/>
      <c r="T64" s="135"/>
      <c r="U64" s="135"/>
      <c r="V64" s="135"/>
      <c r="W64" s="135"/>
      <c r="X64" s="135"/>
      <c r="Y64" s="135"/>
      <c r="Z64" s="135"/>
    </row>
    <row r="65" spans="1:26" ht="23.25" customHeight="1">
      <c r="A65" s="122">
        <v>36</v>
      </c>
      <c r="B65" s="123">
        <f t="shared" ca="1" si="0"/>
        <v>2356.3198166597949</v>
      </c>
      <c r="C65" s="123">
        <f t="shared" ca="1" si="1"/>
        <v>1923.1402958703538</v>
      </c>
      <c r="D65" s="124">
        <f t="shared" ca="1" si="2"/>
        <v>70571.462275203288</v>
      </c>
      <c r="E65" s="124">
        <f t="shared" ca="1" si="3"/>
        <v>433.17952078944109</v>
      </c>
      <c r="F65" s="124">
        <f t="shared" ca="1" si="4"/>
        <v>14256.051124549324</v>
      </c>
      <c r="G65" s="124">
        <f t="shared" ca="1" si="5"/>
        <v>367631.94887545053</v>
      </c>
      <c r="H65" s="124">
        <f t="shared" ca="1" si="6"/>
        <v>9.0949470177292824E-13</v>
      </c>
      <c r="I65" s="192">
        <f t="shared" si="7"/>
        <v>3</v>
      </c>
      <c r="J65" s="125">
        <f t="shared" si="13"/>
        <v>419468.13194246509</v>
      </c>
      <c r="K65" s="125">
        <f t="shared" si="8"/>
        <v>873.89194154680229</v>
      </c>
      <c r="L65" s="125">
        <f t="shared" si="9"/>
        <v>420342.0238840119</v>
      </c>
      <c r="M65" s="125">
        <f t="shared" ca="1" si="10"/>
        <v>52710.075008561369</v>
      </c>
      <c r="N65" s="125">
        <f t="shared" si="14"/>
        <v>37861.745364693285</v>
      </c>
      <c r="O65" s="125">
        <f t="shared" si="11"/>
        <v>220.86018129404417</v>
      </c>
      <c r="P65" s="125">
        <f t="shared" si="12"/>
        <v>38082.605545987331</v>
      </c>
      <c r="Q65" s="139"/>
      <c r="R65" s="139"/>
      <c r="S65" s="135"/>
      <c r="T65" s="135"/>
      <c r="U65" s="135"/>
      <c r="V65" s="135"/>
      <c r="W65" s="135"/>
      <c r="X65" s="135"/>
      <c r="Y65" s="135"/>
      <c r="Z65" s="135"/>
    </row>
    <row r="66" spans="1:26" ht="23.25" customHeight="1">
      <c r="A66" s="122">
        <v>37</v>
      </c>
      <c r="B66" s="123">
        <f t="shared" ca="1" si="0"/>
        <v>2356.3198166597949</v>
      </c>
      <c r="C66" s="123">
        <f t="shared" ca="1" si="1"/>
        <v>1920.8769328742292</v>
      </c>
      <c r="D66" s="124">
        <f t="shared" ca="1" si="2"/>
        <v>72492.339208077523</v>
      </c>
      <c r="E66" s="124">
        <f t="shared" ca="1" si="3"/>
        <v>435.44288378556575</v>
      </c>
      <c r="F66" s="124">
        <f t="shared" ca="1" si="4"/>
        <v>14691.494008334888</v>
      </c>
      <c r="G66" s="124">
        <f t="shared" ca="1" si="5"/>
        <v>367196.50599166495</v>
      </c>
      <c r="H66" s="124">
        <f t="shared" ca="1" si="6"/>
        <v>6.8212102632969618E-13</v>
      </c>
      <c r="I66" s="192">
        <f t="shared" si="7"/>
        <v>3.0833333333333335</v>
      </c>
      <c r="J66" s="125">
        <f t="shared" si="13"/>
        <v>420342.0238840119</v>
      </c>
      <c r="K66" s="125">
        <f t="shared" si="8"/>
        <v>875.71254975835814</v>
      </c>
      <c r="L66" s="125">
        <f t="shared" si="9"/>
        <v>421217.73643377027</v>
      </c>
      <c r="M66" s="125">
        <f t="shared" ca="1" si="10"/>
        <v>54021.230442105327</v>
      </c>
      <c r="N66" s="125">
        <f t="shared" si="14"/>
        <v>38082.605545987331</v>
      </c>
      <c r="O66" s="125">
        <f t="shared" si="11"/>
        <v>222.14853235159276</v>
      </c>
      <c r="P66" s="125">
        <f t="shared" si="12"/>
        <v>38304.754078338927</v>
      </c>
      <c r="Q66" s="139"/>
      <c r="R66" s="139"/>
      <c r="S66" s="135"/>
      <c r="T66" s="135"/>
      <c r="U66" s="135"/>
      <c r="V66" s="135"/>
      <c r="W66" s="135"/>
      <c r="X66" s="135"/>
      <c r="Y66" s="135"/>
      <c r="Z66" s="135"/>
    </row>
    <row r="67" spans="1:26" ht="23.25" customHeight="1">
      <c r="A67" s="122">
        <v>38</v>
      </c>
      <c r="B67" s="123">
        <f t="shared" ca="1" si="0"/>
        <v>2356.3198166597949</v>
      </c>
      <c r="C67" s="123">
        <f t="shared" ca="1" si="1"/>
        <v>1918.6017438064496</v>
      </c>
      <c r="D67" s="124">
        <f t="shared" ca="1" si="2"/>
        <v>74410.940951883968</v>
      </c>
      <c r="E67" s="124">
        <f t="shared" ca="1" si="3"/>
        <v>437.71807285334535</v>
      </c>
      <c r="F67" s="124">
        <f t="shared" ca="1" si="4"/>
        <v>15129.212081188234</v>
      </c>
      <c r="G67" s="124">
        <f t="shared" ca="1" si="5"/>
        <v>366758.78791881161</v>
      </c>
      <c r="H67" s="124">
        <f t="shared" ca="1" si="6"/>
        <v>4.5474735088646412E-13</v>
      </c>
      <c r="I67" s="192">
        <f t="shared" si="7"/>
        <v>3.1666666666666665</v>
      </c>
      <c r="J67" s="125">
        <f t="shared" si="13"/>
        <v>421217.73643377027</v>
      </c>
      <c r="K67" s="125">
        <f t="shared" si="8"/>
        <v>877.53695090368808</v>
      </c>
      <c r="L67" s="125">
        <f t="shared" si="9"/>
        <v>422095.27338467399</v>
      </c>
      <c r="M67" s="125">
        <f t="shared" ca="1" si="10"/>
        <v>55336.485465862381</v>
      </c>
      <c r="N67" s="125">
        <f t="shared" si="14"/>
        <v>38304.754078338927</v>
      </c>
      <c r="O67" s="125">
        <f t="shared" si="11"/>
        <v>223.44439879031043</v>
      </c>
      <c r="P67" s="125">
        <f t="shared" si="12"/>
        <v>38528.198477129234</v>
      </c>
      <c r="Q67" s="139"/>
      <c r="R67" s="139"/>
      <c r="S67" s="135"/>
      <c r="T67" s="135"/>
      <c r="U67" s="135"/>
      <c r="V67" s="135"/>
      <c r="W67" s="135"/>
      <c r="X67" s="135"/>
      <c r="Y67" s="135"/>
      <c r="Z67" s="135"/>
    </row>
    <row r="68" spans="1:26" ht="23.25" customHeight="1">
      <c r="A68" s="122">
        <v>39</v>
      </c>
      <c r="B68" s="123">
        <f t="shared" ca="1" si="0"/>
        <v>2356.3198166597949</v>
      </c>
      <c r="C68" s="123">
        <f t="shared" ca="1" si="1"/>
        <v>1916.3146668757909</v>
      </c>
      <c r="D68" s="124">
        <f t="shared" ca="1" si="2"/>
        <v>76327.255618759751</v>
      </c>
      <c r="E68" s="124">
        <f t="shared" ca="1" si="3"/>
        <v>440.00514978400406</v>
      </c>
      <c r="F68" s="124">
        <f t="shared" ca="1" si="4"/>
        <v>15569.217230972237</v>
      </c>
      <c r="G68" s="124">
        <f t="shared" ca="1" si="5"/>
        <v>366318.78276902757</v>
      </c>
      <c r="H68" s="124">
        <f t="shared" ca="1" si="6"/>
        <v>4.5474735088646412E-13</v>
      </c>
      <c r="I68" s="192">
        <f t="shared" si="7"/>
        <v>3.25</v>
      </c>
      <c r="J68" s="125">
        <f t="shared" si="13"/>
        <v>422095.27338467399</v>
      </c>
      <c r="K68" s="125">
        <f t="shared" si="8"/>
        <v>879.36515288473743</v>
      </c>
      <c r="L68" s="125">
        <f t="shared" si="9"/>
        <v>422974.63853755873</v>
      </c>
      <c r="M68" s="125">
        <f t="shared" ca="1" si="10"/>
        <v>56655.855768531153</v>
      </c>
      <c r="N68" s="125">
        <f t="shared" si="14"/>
        <v>38528.198477129234</v>
      </c>
      <c r="O68" s="125">
        <f t="shared" si="11"/>
        <v>224.74782444992053</v>
      </c>
      <c r="P68" s="125">
        <f t="shared" si="12"/>
        <v>38752.946301579155</v>
      </c>
      <c r="Q68" s="139"/>
      <c r="R68" s="139"/>
      <c r="S68" s="135"/>
      <c r="T68" s="135"/>
      <c r="U68" s="135"/>
      <c r="V68" s="135"/>
      <c r="W68" s="135"/>
      <c r="X68" s="135"/>
      <c r="Y68" s="135"/>
      <c r="Z68" s="135"/>
    </row>
    <row r="69" spans="1:26" ht="23.25" customHeight="1">
      <c r="A69" s="122">
        <v>40</v>
      </c>
      <c r="B69" s="123">
        <f t="shared" ca="1" si="0"/>
        <v>2356.3198166597949</v>
      </c>
      <c r="C69" s="123">
        <f t="shared" ca="1" si="1"/>
        <v>1914.0156399681694</v>
      </c>
      <c r="D69" s="124">
        <f t="shared" ca="1" si="2"/>
        <v>78241.271258727924</v>
      </c>
      <c r="E69" s="124">
        <f t="shared" ca="1" si="3"/>
        <v>442.30417669162557</v>
      </c>
      <c r="F69" s="124">
        <f t="shared" ca="1" si="4"/>
        <v>16011.521407663862</v>
      </c>
      <c r="G69" s="124">
        <f t="shared" ca="1" si="5"/>
        <v>365876.47859233594</v>
      </c>
      <c r="H69" s="124">
        <f t="shared" ca="1" si="6"/>
        <v>9.0949470177292824E-13</v>
      </c>
      <c r="I69" s="192">
        <f t="shared" si="7"/>
        <v>3.3333333333333335</v>
      </c>
      <c r="J69" s="125">
        <f t="shared" si="13"/>
        <v>422974.63853755873</v>
      </c>
      <c r="K69" s="125">
        <f t="shared" si="8"/>
        <v>881.19716361991402</v>
      </c>
      <c r="L69" s="125">
        <f t="shared" si="9"/>
        <v>423855.83570117864</v>
      </c>
      <c r="M69" s="125">
        <f t="shared" ca="1" si="10"/>
        <v>57979.357108842698</v>
      </c>
      <c r="N69" s="125">
        <f t="shared" si="14"/>
        <v>38752.946301579155</v>
      </c>
      <c r="O69" s="125">
        <f t="shared" si="11"/>
        <v>226.05885342587843</v>
      </c>
      <c r="P69" s="125">
        <f t="shared" si="12"/>
        <v>38979.005155005034</v>
      </c>
      <c r="Q69" s="139"/>
      <c r="R69" s="139"/>
      <c r="S69" s="135"/>
      <c r="T69" s="135"/>
      <c r="U69" s="135"/>
      <c r="V69" s="135"/>
      <c r="W69" s="135"/>
      <c r="X69" s="135"/>
      <c r="Y69" s="135"/>
      <c r="Z69" s="135"/>
    </row>
    <row r="70" spans="1:26" ht="23.25" customHeight="1">
      <c r="A70" s="122">
        <v>41</v>
      </c>
      <c r="B70" s="123">
        <f t="shared" ca="1" si="0"/>
        <v>2356.3198166597949</v>
      </c>
      <c r="C70" s="123">
        <f t="shared" ca="1" si="1"/>
        <v>1911.7046006449555</v>
      </c>
      <c r="D70" s="124">
        <f t="shared" ca="1" si="2"/>
        <v>80152.975859372877</v>
      </c>
      <c r="E70" s="124">
        <f t="shared" ca="1" si="3"/>
        <v>444.61521601483946</v>
      </c>
      <c r="F70" s="124">
        <f t="shared" ca="1" si="4"/>
        <v>16456.1366236787</v>
      </c>
      <c r="G70" s="124">
        <f t="shared" ca="1" si="5"/>
        <v>365431.8633763211</v>
      </c>
      <c r="H70" s="124">
        <f t="shared" ca="1" si="6"/>
        <v>9.0949470177292824E-13</v>
      </c>
      <c r="I70" s="192">
        <f t="shared" si="7"/>
        <v>3.4166666666666665</v>
      </c>
      <c r="J70" s="125">
        <f t="shared" si="13"/>
        <v>423855.83570117864</v>
      </c>
      <c r="K70" s="125">
        <f t="shared" si="8"/>
        <v>883.03299104412213</v>
      </c>
      <c r="L70" s="125">
        <f t="shared" si="9"/>
        <v>424738.86869222275</v>
      </c>
      <c r="M70" s="125">
        <f t="shared" ca="1" si="10"/>
        <v>59307.005315901653</v>
      </c>
      <c r="N70" s="125">
        <f t="shared" si="14"/>
        <v>38979.005155005034</v>
      </c>
      <c r="O70" s="125">
        <f t="shared" si="11"/>
        <v>227.37753007086272</v>
      </c>
      <c r="P70" s="125">
        <f t="shared" si="12"/>
        <v>39206.3826850759</v>
      </c>
      <c r="Q70" s="139"/>
      <c r="R70" s="139"/>
      <c r="S70" s="135"/>
      <c r="T70" s="135"/>
      <c r="U70" s="135"/>
      <c r="V70" s="135"/>
      <c r="W70" s="135"/>
      <c r="X70" s="135"/>
      <c r="Y70" s="135"/>
      <c r="Z70" s="135"/>
    </row>
    <row r="71" spans="1:26" ht="23.25" customHeight="1">
      <c r="A71" s="122">
        <v>42</v>
      </c>
      <c r="B71" s="123">
        <f t="shared" ca="1" si="0"/>
        <v>2356.3198166597949</v>
      </c>
      <c r="C71" s="123">
        <f t="shared" ca="1" si="1"/>
        <v>1909.3814861412779</v>
      </c>
      <c r="D71" s="124">
        <f t="shared" ca="1" si="2"/>
        <v>82062.35734551416</v>
      </c>
      <c r="E71" s="124">
        <f t="shared" ca="1" si="3"/>
        <v>446.93833051851698</v>
      </c>
      <c r="F71" s="124">
        <f t="shared" ca="1" si="4"/>
        <v>16903.074954197218</v>
      </c>
      <c r="G71" s="124">
        <f t="shared" ca="1" si="5"/>
        <v>364984.92504580261</v>
      </c>
      <c r="H71" s="124">
        <f t="shared" ca="1" si="6"/>
        <v>9.0949470177292824E-13</v>
      </c>
      <c r="I71" s="192">
        <f t="shared" si="7"/>
        <v>3.5</v>
      </c>
      <c r="J71" s="125">
        <f t="shared" si="13"/>
        <v>424738.86869222275</v>
      </c>
      <c r="K71" s="125">
        <f t="shared" si="8"/>
        <v>884.87264310879743</v>
      </c>
      <c r="L71" s="125">
        <f t="shared" si="9"/>
        <v>425623.74133533152</v>
      </c>
      <c r="M71" s="125">
        <f t="shared" ca="1" si="10"/>
        <v>60638.816289528913</v>
      </c>
      <c r="N71" s="125">
        <f t="shared" si="14"/>
        <v>39206.3826850759</v>
      </c>
      <c r="O71" s="125">
        <f t="shared" si="11"/>
        <v>228.70389899627608</v>
      </c>
      <c r="P71" s="125">
        <f t="shared" si="12"/>
        <v>39435.086584072174</v>
      </c>
      <c r="Q71" s="139"/>
      <c r="R71" s="139"/>
      <c r="S71" s="135"/>
      <c r="T71" s="135"/>
      <c r="U71" s="135"/>
      <c r="V71" s="135"/>
      <c r="W71" s="135"/>
      <c r="X71" s="135"/>
      <c r="Y71" s="135"/>
      <c r="Z71" s="135"/>
    </row>
    <row r="72" spans="1:26" ht="23.25" customHeight="1">
      <c r="A72" s="122">
        <v>43</v>
      </c>
      <c r="B72" s="123">
        <f t="shared" ca="1" si="0"/>
        <v>2356.3198166597949</v>
      </c>
      <c r="C72" s="123">
        <f t="shared" ca="1" si="1"/>
        <v>1907.0462333643188</v>
      </c>
      <c r="D72" s="124">
        <f t="shared" ca="1" si="2"/>
        <v>83969.403578878482</v>
      </c>
      <c r="E72" s="124">
        <f t="shared" ca="1" si="3"/>
        <v>449.2735832954761</v>
      </c>
      <c r="F72" s="124">
        <f t="shared" ca="1" si="4"/>
        <v>17352.348537492693</v>
      </c>
      <c r="G72" s="124">
        <f t="shared" ca="1" si="5"/>
        <v>364535.65146250714</v>
      </c>
      <c r="H72" s="124">
        <f t="shared" ca="1" si="6"/>
        <v>9.0949470177292824E-13</v>
      </c>
      <c r="I72" s="192">
        <f t="shared" si="7"/>
        <v>3.5833333333333335</v>
      </c>
      <c r="J72" s="125">
        <f t="shared" si="13"/>
        <v>425623.74133533152</v>
      </c>
      <c r="K72" s="125">
        <f t="shared" si="8"/>
        <v>886.7161277819406</v>
      </c>
      <c r="L72" s="125">
        <f t="shared" si="9"/>
        <v>426510.45746311347</v>
      </c>
      <c r="M72" s="125">
        <f t="shared" ca="1" si="10"/>
        <v>61974.806000606332</v>
      </c>
      <c r="N72" s="125">
        <f t="shared" si="14"/>
        <v>39435.086584072174</v>
      </c>
      <c r="O72" s="125">
        <f t="shared" si="11"/>
        <v>230.03800507375436</v>
      </c>
      <c r="P72" s="125">
        <f t="shared" si="12"/>
        <v>39665.124589145926</v>
      </c>
      <c r="Q72" s="139"/>
      <c r="R72" s="139"/>
      <c r="S72" s="135"/>
      <c r="T72" s="135"/>
      <c r="U72" s="135"/>
      <c r="V72" s="135"/>
      <c r="W72" s="135"/>
      <c r="X72" s="135"/>
      <c r="Y72" s="135"/>
      <c r="Z72" s="135"/>
    </row>
    <row r="73" spans="1:26" ht="23.25" customHeight="1">
      <c r="A73" s="122">
        <v>44</v>
      </c>
      <c r="B73" s="123">
        <f t="shared" ca="1" si="0"/>
        <v>2356.3198166597949</v>
      </c>
      <c r="C73" s="123">
        <f t="shared" ca="1" si="1"/>
        <v>1904.6987788915999</v>
      </c>
      <c r="D73" s="124">
        <f t="shared" ca="1" si="2"/>
        <v>85874.102357770083</v>
      </c>
      <c r="E73" s="124">
        <f t="shared" ca="1" si="3"/>
        <v>451.62103776819504</v>
      </c>
      <c r="F73" s="124">
        <f t="shared" ca="1" si="4"/>
        <v>17803.96957526089</v>
      </c>
      <c r="G73" s="124">
        <f t="shared" ca="1" si="5"/>
        <v>364084.03042473894</v>
      </c>
      <c r="H73" s="124">
        <f t="shared" ca="1" si="6"/>
        <v>6.8212102632969618E-13</v>
      </c>
      <c r="I73" s="192">
        <f t="shared" si="7"/>
        <v>3.6666666666666665</v>
      </c>
      <c r="J73" s="125">
        <f t="shared" si="13"/>
        <v>426510.45746311347</v>
      </c>
      <c r="K73" s="125">
        <f t="shared" si="8"/>
        <v>888.56345304815306</v>
      </c>
      <c r="L73" s="125">
        <f t="shared" si="9"/>
        <v>427399.02091616165</v>
      </c>
      <c r="M73" s="125">
        <f t="shared" ca="1" si="10"/>
        <v>63314.990491422708</v>
      </c>
      <c r="N73" s="125">
        <f t="shared" si="14"/>
        <v>39665.124589145926</v>
      </c>
      <c r="O73" s="125">
        <f t="shared" si="11"/>
        <v>231.37989343668457</v>
      </c>
      <c r="P73" s="125">
        <f t="shared" si="12"/>
        <v>39896.504482582612</v>
      </c>
      <c r="Q73" s="139"/>
      <c r="R73" s="139"/>
      <c r="S73" s="135"/>
      <c r="T73" s="135"/>
      <c r="U73" s="135"/>
      <c r="V73" s="135"/>
      <c r="W73" s="135"/>
      <c r="X73" s="135"/>
      <c r="Y73" s="135"/>
      <c r="Z73" s="135"/>
    </row>
    <row r="74" spans="1:26" ht="23.25" customHeight="1">
      <c r="A74" s="122">
        <v>45</v>
      </c>
      <c r="B74" s="123">
        <f t="shared" ca="1" si="0"/>
        <v>2356.3198166597949</v>
      </c>
      <c r="C74" s="123">
        <f t="shared" ca="1" si="1"/>
        <v>1902.3390589692613</v>
      </c>
      <c r="D74" s="124">
        <f t="shared" ca="1" si="2"/>
        <v>87776.441416739341</v>
      </c>
      <c r="E74" s="124">
        <f t="shared" ca="1" si="3"/>
        <v>453.98075769053366</v>
      </c>
      <c r="F74" s="124">
        <f t="shared" ca="1" si="4"/>
        <v>18257.950332951423</v>
      </c>
      <c r="G74" s="124">
        <f t="shared" ca="1" si="5"/>
        <v>363630.04966704838</v>
      </c>
      <c r="H74" s="124">
        <f t="shared" ca="1" si="6"/>
        <v>4.5474735088646412E-13</v>
      </c>
      <c r="I74" s="192">
        <f t="shared" si="7"/>
        <v>3.75</v>
      </c>
      <c r="J74" s="125">
        <f t="shared" si="13"/>
        <v>427399.02091616165</v>
      </c>
      <c r="K74" s="125">
        <f t="shared" si="8"/>
        <v>890.41462690867013</v>
      </c>
      <c r="L74" s="125">
        <f t="shared" si="9"/>
        <v>428289.43554307031</v>
      </c>
      <c r="M74" s="125">
        <f t="shared" ca="1" si="10"/>
        <v>64659.38587602193</v>
      </c>
      <c r="N74" s="125">
        <f t="shared" si="14"/>
        <v>39896.504482582612</v>
      </c>
      <c r="O74" s="125">
        <f t="shared" si="11"/>
        <v>232.7296094817319</v>
      </c>
      <c r="P74" s="125">
        <f t="shared" si="12"/>
        <v>40129.23409206434</v>
      </c>
      <c r="Q74" s="139"/>
      <c r="R74" s="139"/>
      <c r="S74" s="135"/>
      <c r="T74" s="135"/>
      <c r="U74" s="135"/>
      <c r="V74" s="135"/>
      <c r="W74" s="135"/>
      <c r="X74" s="135"/>
      <c r="Y74" s="135"/>
      <c r="Z74" s="135"/>
    </row>
    <row r="75" spans="1:26" ht="23.25" customHeight="1">
      <c r="A75" s="122">
        <v>46</v>
      </c>
      <c r="B75" s="123">
        <f t="shared" ca="1" si="0"/>
        <v>2356.3198166597949</v>
      </c>
      <c r="C75" s="123">
        <f t="shared" ca="1" si="1"/>
        <v>1899.9670095103279</v>
      </c>
      <c r="D75" s="124">
        <f t="shared" ca="1" si="2"/>
        <v>89676.408426249662</v>
      </c>
      <c r="E75" s="124">
        <f t="shared" ca="1" si="3"/>
        <v>456.35280714946703</v>
      </c>
      <c r="F75" s="124">
        <f t="shared" ca="1" si="4"/>
        <v>18714.303140100888</v>
      </c>
      <c r="G75" s="124">
        <f t="shared" ca="1" si="5"/>
        <v>363173.69685989892</v>
      </c>
      <c r="H75" s="124">
        <f t="shared" ca="1" si="6"/>
        <v>9.0949470177292824E-13</v>
      </c>
      <c r="I75" s="192">
        <f t="shared" si="7"/>
        <v>3.8333333333333335</v>
      </c>
      <c r="J75" s="125">
        <f t="shared" si="13"/>
        <v>428289.43554307031</v>
      </c>
      <c r="K75" s="125">
        <f t="shared" si="8"/>
        <v>892.26965738139643</v>
      </c>
      <c r="L75" s="125">
        <f t="shared" si="9"/>
        <v>429181.70520045172</v>
      </c>
      <c r="M75" s="125">
        <f t="shared" ca="1" si="10"/>
        <v>66008.008340552798</v>
      </c>
      <c r="N75" s="125">
        <f t="shared" si="14"/>
        <v>40129.23409206434</v>
      </c>
      <c r="O75" s="125">
        <f t="shared" si="11"/>
        <v>234.08719887037532</v>
      </c>
      <c r="P75" s="125">
        <f t="shared" si="12"/>
        <v>40363.321290934713</v>
      </c>
      <c r="Q75" s="139"/>
      <c r="R75" s="139"/>
      <c r="S75" s="135"/>
      <c r="T75" s="135"/>
      <c r="U75" s="135"/>
      <c r="V75" s="135"/>
      <c r="W75" s="135"/>
      <c r="X75" s="135"/>
      <c r="Y75" s="135"/>
      <c r="Z75" s="135"/>
    </row>
    <row r="76" spans="1:26" ht="23.25" customHeight="1">
      <c r="A76" s="122">
        <v>47</v>
      </c>
      <c r="B76" s="123">
        <f t="shared" ca="1" si="0"/>
        <v>2356.3198166597949</v>
      </c>
      <c r="C76" s="123">
        <f t="shared" ca="1" si="1"/>
        <v>1897.582566092972</v>
      </c>
      <c r="D76" s="124">
        <f t="shared" ca="1" si="2"/>
        <v>91573.990992342631</v>
      </c>
      <c r="E76" s="124">
        <f t="shared" ca="1" si="3"/>
        <v>458.73725056682292</v>
      </c>
      <c r="F76" s="124">
        <f t="shared" ca="1" si="4"/>
        <v>19173.040390667713</v>
      </c>
      <c r="G76" s="124">
        <f t="shared" ca="1" si="5"/>
        <v>362714.95960933209</v>
      </c>
      <c r="H76" s="124">
        <f t="shared" ca="1" si="6"/>
        <v>9.0949470177292824E-13</v>
      </c>
      <c r="I76" s="192">
        <f t="shared" si="7"/>
        <v>3.9166666666666665</v>
      </c>
      <c r="J76" s="125">
        <f t="shared" si="13"/>
        <v>429181.70520045172</v>
      </c>
      <c r="K76" s="125">
        <f t="shared" si="8"/>
        <v>894.12855250094105</v>
      </c>
      <c r="L76" s="125">
        <f t="shared" si="9"/>
        <v>430075.83375295263</v>
      </c>
      <c r="M76" s="125">
        <f t="shared" ca="1" si="10"/>
        <v>67360.874143620546</v>
      </c>
      <c r="N76" s="125">
        <f t="shared" si="14"/>
        <v>40363.321290934713</v>
      </c>
      <c r="O76" s="125">
        <f t="shared" si="11"/>
        <v>235.4527075304525</v>
      </c>
      <c r="P76" s="125">
        <f t="shared" si="12"/>
        <v>40598.773998465163</v>
      </c>
      <c r="Q76" s="139"/>
      <c r="R76" s="139"/>
      <c r="S76" s="135"/>
      <c r="T76" s="135"/>
      <c r="U76" s="135"/>
      <c r="V76" s="135"/>
      <c r="W76" s="135"/>
      <c r="X76" s="135"/>
      <c r="Y76" s="135"/>
      <c r="Z76" s="135"/>
    </row>
    <row r="77" spans="1:26" ht="23.25" customHeight="1">
      <c r="A77" s="122">
        <v>48</v>
      </c>
      <c r="B77" s="123">
        <f t="shared" ca="1" si="0"/>
        <v>2356.3198166597949</v>
      </c>
      <c r="C77" s="123">
        <f t="shared" ca="1" si="1"/>
        <v>1895.1856639587604</v>
      </c>
      <c r="D77" s="124">
        <f t="shared" ca="1" si="2"/>
        <v>93469.176656301395</v>
      </c>
      <c r="E77" s="124">
        <f t="shared" ca="1" si="3"/>
        <v>461.13415270103451</v>
      </c>
      <c r="F77" s="124">
        <f t="shared" ca="1" si="4"/>
        <v>19634.174543368747</v>
      </c>
      <c r="G77" s="124">
        <f t="shared" ca="1" si="5"/>
        <v>362253.82545663108</v>
      </c>
      <c r="H77" s="124">
        <f t="shared" ca="1" si="6"/>
        <v>9.0949470177292824E-13</v>
      </c>
      <c r="I77" s="192">
        <f t="shared" si="7"/>
        <v>4</v>
      </c>
      <c r="J77" s="125">
        <f t="shared" si="13"/>
        <v>430075.83375295263</v>
      </c>
      <c r="K77" s="125">
        <f t="shared" si="8"/>
        <v>895.99132031865133</v>
      </c>
      <c r="L77" s="125">
        <f t="shared" si="9"/>
        <v>430971.82507327129</v>
      </c>
      <c r="M77" s="125">
        <f t="shared" ca="1" si="10"/>
        <v>68717.999616640212</v>
      </c>
      <c r="N77" s="125">
        <f t="shared" si="14"/>
        <v>40598.773998465163</v>
      </c>
      <c r="O77" s="125">
        <f t="shared" si="11"/>
        <v>236.82618165771348</v>
      </c>
      <c r="P77" s="125">
        <f t="shared" si="12"/>
        <v>40835.600180122878</v>
      </c>
      <c r="Q77" s="139"/>
      <c r="R77" s="139"/>
      <c r="S77" s="135"/>
      <c r="T77" s="135"/>
      <c r="U77" s="135"/>
      <c r="V77" s="135"/>
      <c r="W77" s="135"/>
      <c r="X77" s="135"/>
      <c r="Y77" s="135"/>
      <c r="Z77" s="135"/>
    </row>
    <row r="78" spans="1:26" ht="23.25" customHeight="1">
      <c r="A78" s="122">
        <v>49</v>
      </c>
      <c r="B78" s="123">
        <f t="shared" ca="1" si="0"/>
        <v>2356.3198166597949</v>
      </c>
      <c r="C78" s="123">
        <f t="shared" ca="1" si="1"/>
        <v>1892.7762380108975</v>
      </c>
      <c r="D78" s="124">
        <f t="shared" ca="1" si="2"/>
        <v>95361.952894312286</v>
      </c>
      <c r="E78" s="124">
        <f t="shared" ca="1" si="3"/>
        <v>463.54357864889744</v>
      </c>
      <c r="F78" s="124">
        <f t="shared" ca="1" si="4"/>
        <v>20097.718122017643</v>
      </c>
      <c r="G78" s="124">
        <f t="shared" ca="1" si="5"/>
        <v>361790.2818779822</v>
      </c>
      <c r="H78" s="124">
        <f t="shared" ca="1" si="6"/>
        <v>9.0949470177292824E-13</v>
      </c>
      <c r="I78" s="192">
        <f t="shared" si="7"/>
        <v>4.083333333333333</v>
      </c>
      <c r="J78" s="125">
        <f t="shared" si="13"/>
        <v>430971.82507327129</v>
      </c>
      <c r="K78" s="125">
        <f t="shared" si="8"/>
        <v>897.85796890264851</v>
      </c>
      <c r="L78" s="125">
        <f t="shared" si="9"/>
        <v>431869.68304217391</v>
      </c>
      <c r="M78" s="125">
        <f t="shared" ca="1" si="10"/>
        <v>70079.401164191717</v>
      </c>
      <c r="N78" s="125">
        <f t="shared" si="14"/>
        <v>40835.600180122878</v>
      </c>
      <c r="O78" s="125">
        <f t="shared" si="11"/>
        <v>238.20766771738346</v>
      </c>
      <c r="P78" s="125">
        <f t="shared" si="12"/>
        <v>41073.80784784026</v>
      </c>
      <c r="Q78" s="139"/>
      <c r="R78" s="139"/>
      <c r="S78" s="135"/>
      <c r="T78" s="135"/>
      <c r="U78" s="135"/>
      <c r="V78" s="135"/>
      <c r="W78" s="135"/>
      <c r="X78" s="135"/>
      <c r="Y78" s="135"/>
      <c r="Z78" s="135"/>
    </row>
    <row r="79" spans="1:26" ht="23.25" customHeight="1">
      <c r="A79" s="122">
        <v>50</v>
      </c>
      <c r="B79" s="123">
        <f t="shared" ca="1" si="0"/>
        <v>2356.3198166597949</v>
      </c>
      <c r="C79" s="123">
        <f t="shared" ca="1" si="1"/>
        <v>1890.3542228124572</v>
      </c>
      <c r="D79" s="124">
        <f t="shared" ca="1" si="2"/>
        <v>97252.307117124743</v>
      </c>
      <c r="E79" s="124">
        <f t="shared" ca="1" si="3"/>
        <v>465.96559384733769</v>
      </c>
      <c r="F79" s="124">
        <f t="shared" ca="1" si="4"/>
        <v>20563.68371586498</v>
      </c>
      <c r="G79" s="124">
        <f t="shared" ca="1" si="5"/>
        <v>361324.31628413487</v>
      </c>
      <c r="H79" s="124">
        <f t="shared" ca="1" si="6"/>
        <v>4.5474735088646412E-13</v>
      </c>
      <c r="I79" s="192">
        <f t="shared" si="7"/>
        <v>4.166666666666667</v>
      </c>
      <c r="J79" s="125">
        <f t="shared" si="13"/>
        <v>431869.68304217391</v>
      </c>
      <c r="K79" s="125">
        <f t="shared" si="8"/>
        <v>899.72850633786231</v>
      </c>
      <c r="L79" s="125">
        <f t="shared" si="9"/>
        <v>432769.41154851177</v>
      </c>
      <c r="M79" s="125">
        <f t="shared" ca="1" si="10"/>
        <v>71445.095264376898</v>
      </c>
      <c r="N79" s="125">
        <f t="shared" si="14"/>
        <v>41073.80784784026</v>
      </c>
      <c r="O79" s="125">
        <f t="shared" si="11"/>
        <v>239.59721244573487</v>
      </c>
      <c r="P79" s="125">
        <f t="shared" si="12"/>
        <v>41313.405060285993</v>
      </c>
      <c r="Q79" s="139"/>
      <c r="R79" s="139"/>
      <c r="S79" s="135"/>
      <c r="T79" s="135"/>
      <c r="U79" s="135"/>
      <c r="V79" s="135"/>
      <c r="W79" s="135"/>
      <c r="X79" s="135"/>
      <c r="Y79" s="135"/>
      <c r="Z79" s="135"/>
    </row>
    <row r="80" spans="1:26" ht="23.25" customHeight="1">
      <c r="A80" s="122">
        <v>51</v>
      </c>
      <c r="B80" s="123">
        <f t="shared" ca="1" si="0"/>
        <v>2356.3198166597949</v>
      </c>
      <c r="C80" s="123">
        <f t="shared" ca="1" si="1"/>
        <v>1887.9195525846048</v>
      </c>
      <c r="D80" s="124">
        <f t="shared" ca="1" si="2"/>
        <v>99140.226669709344</v>
      </c>
      <c r="E80" s="124">
        <f t="shared" ca="1" si="3"/>
        <v>468.40026407519008</v>
      </c>
      <c r="F80" s="124">
        <f t="shared" ca="1" si="4"/>
        <v>21032.083979940169</v>
      </c>
      <c r="G80" s="124">
        <f t="shared" ca="1" si="5"/>
        <v>360855.91602005967</v>
      </c>
      <c r="H80" s="124">
        <f t="shared" ca="1" si="6"/>
        <v>6.8212102632969618E-13</v>
      </c>
      <c r="I80" s="192">
        <f t="shared" si="7"/>
        <v>4.25</v>
      </c>
      <c r="J80" s="125">
        <f t="shared" si="13"/>
        <v>432769.41154851177</v>
      </c>
      <c r="K80" s="125">
        <f t="shared" si="8"/>
        <v>901.60294072606621</v>
      </c>
      <c r="L80" s="125">
        <f t="shared" si="9"/>
        <v>433671.01448923786</v>
      </c>
      <c r="M80" s="125">
        <f t="shared" ca="1" si="10"/>
        <v>72815.098469178192</v>
      </c>
      <c r="N80" s="125">
        <f t="shared" si="14"/>
        <v>41313.405060285993</v>
      </c>
      <c r="O80" s="125">
        <f t="shared" si="11"/>
        <v>240.9948628516683</v>
      </c>
      <c r="P80" s="125">
        <f t="shared" si="12"/>
        <v>41554.399923137658</v>
      </c>
      <c r="Q80" s="139"/>
      <c r="R80" s="139"/>
      <c r="S80" s="135"/>
      <c r="T80" s="135"/>
      <c r="U80" s="135"/>
      <c r="V80" s="135"/>
      <c r="W80" s="135"/>
      <c r="X80" s="135"/>
      <c r="Y80" s="135"/>
      <c r="Z80" s="135"/>
    </row>
    <row r="81" spans="1:26" ht="23.25" customHeight="1">
      <c r="A81" s="122">
        <v>52</v>
      </c>
      <c r="B81" s="123">
        <f t="shared" ca="1" si="0"/>
        <v>2356.3198166597949</v>
      </c>
      <c r="C81" s="123">
        <f t="shared" ca="1" si="1"/>
        <v>1885.472161204812</v>
      </c>
      <c r="D81" s="124">
        <f t="shared" ca="1" si="2"/>
        <v>101025.69883091416</v>
      </c>
      <c r="E81" s="124">
        <f t="shared" ca="1" si="3"/>
        <v>470.84765545498294</v>
      </c>
      <c r="F81" s="124">
        <f t="shared" ca="1" si="4"/>
        <v>21502.931635395151</v>
      </c>
      <c r="G81" s="124">
        <f t="shared" ca="1" si="5"/>
        <v>360385.06836460467</v>
      </c>
      <c r="H81" s="124">
        <f t="shared" ca="1" si="6"/>
        <v>4.5474735088646412E-13</v>
      </c>
      <c r="I81" s="192">
        <f t="shared" si="7"/>
        <v>4.333333333333333</v>
      </c>
      <c r="J81" s="125">
        <f t="shared" si="13"/>
        <v>433671.01448923786</v>
      </c>
      <c r="K81" s="125">
        <f t="shared" si="8"/>
        <v>903.48128018591217</v>
      </c>
      <c r="L81" s="125">
        <f t="shared" si="9"/>
        <v>434574.49576942378</v>
      </c>
      <c r="M81" s="125">
        <f t="shared" ca="1" si="10"/>
        <v>74189.427404819115</v>
      </c>
      <c r="N81" s="125">
        <f t="shared" si="14"/>
        <v>41554.399923137658</v>
      </c>
      <c r="O81" s="125">
        <f t="shared" si="11"/>
        <v>242.40066621830303</v>
      </c>
      <c r="P81" s="125">
        <f t="shared" si="12"/>
        <v>41796.80058935596</v>
      </c>
      <c r="Q81" s="139"/>
      <c r="R81" s="139"/>
      <c r="S81" s="135"/>
      <c r="T81" s="135"/>
      <c r="U81" s="135"/>
      <c r="V81" s="135"/>
      <c r="W81" s="135"/>
      <c r="X81" s="135"/>
      <c r="Y81" s="135"/>
      <c r="Z81" s="135"/>
    </row>
    <row r="82" spans="1:26" ht="23.25" customHeight="1">
      <c r="A82" s="122">
        <v>53</v>
      </c>
      <c r="B82" s="123">
        <f t="shared" ca="1" si="0"/>
        <v>2356.3198166597949</v>
      </c>
      <c r="C82" s="123">
        <f t="shared" ca="1" si="1"/>
        <v>1883.0119822050597</v>
      </c>
      <c r="D82" s="124">
        <f t="shared" ca="1" si="2"/>
        <v>102908.71081311922</v>
      </c>
      <c r="E82" s="124">
        <f t="shared" ca="1" si="3"/>
        <v>473.30783445473526</v>
      </c>
      <c r="F82" s="124">
        <f t="shared" ca="1" si="4"/>
        <v>21976.239469849887</v>
      </c>
      <c r="G82" s="124">
        <f t="shared" ca="1" si="5"/>
        <v>359911.76053014991</v>
      </c>
      <c r="H82" s="124">
        <f t="shared" ca="1" si="6"/>
        <v>9.0949470177292824E-13</v>
      </c>
      <c r="I82" s="192">
        <f t="shared" si="7"/>
        <v>4.416666666666667</v>
      </c>
      <c r="J82" s="125">
        <f t="shared" si="13"/>
        <v>434574.49576942378</v>
      </c>
      <c r="K82" s="125">
        <f t="shared" si="8"/>
        <v>905.36353285296616</v>
      </c>
      <c r="L82" s="125">
        <f t="shared" si="9"/>
        <v>435479.85930227675</v>
      </c>
      <c r="M82" s="125">
        <f t="shared" ca="1" si="10"/>
        <v>75568.098772126832</v>
      </c>
      <c r="N82" s="125">
        <f t="shared" si="14"/>
        <v>41796.80058935596</v>
      </c>
      <c r="O82" s="125">
        <f t="shared" si="11"/>
        <v>243.81467010457644</v>
      </c>
      <c r="P82" s="125">
        <f t="shared" si="12"/>
        <v>42040.615259460537</v>
      </c>
      <c r="Q82" s="139"/>
      <c r="R82" s="139"/>
      <c r="S82" s="135"/>
      <c r="T82" s="135"/>
      <c r="U82" s="135"/>
      <c r="V82" s="135"/>
      <c r="W82" s="135"/>
      <c r="X82" s="135"/>
      <c r="Y82" s="135"/>
      <c r="Z82" s="135"/>
    </row>
    <row r="83" spans="1:26" ht="23.25" customHeight="1">
      <c r="A83" s="122">
        <v>54</v>
      </c>
      <c r="B83" s="123">
        <f t="shared" ca="1" si="0"/>
        <v>2356.3198166597949</v>
      </c>
      <c r="C83" s="123">
        <f t="shared" ca="1" si="1"/>
        <v>1880.5389487700334</v>
      </c>
      <c r="D83" s="124">
        <f t="shared" ca="1" si="2"/>
        <v>104789.24976188925</v>
      </c>
      <c r="E83" s="124">
        <f t="shared" ca="1" si="3"/>
        <v>475.78086788976157</v>
      </c>
      <c r="F83" s="124">
        <f t="shared" ca="1" si="4"/>
        <v>22452.020337739646</v>
      </c>
      <c r="G83" s="124">
        <f t="shared" ca="1" si="5"/>
        <v>359435.97966226016</v>
      </c>
      <c r="H83" s="124">
        <f t="shared" ca="1" si="6"/>
        <v>1.1368683772161603E-12</v>
      </c>
      <c r="I83" s="192">
        <f t="shared" si="7"/>
        <v>4.5</v>
      </c>
      <c r="J83" s="125">
        <f t="shared" si="13"/>
        <v>435479.85930227675</v>
      </c>
      <c r="K83" s="125">
        <f t="shared" si="8"/>
        <v>907.24970687974326</v>
      </c>
      <c r="L83" s="125">
        <f t="shared" si="9"/>
        <v>436387.10900915647</v>
      </c>
      <c r="M83" s="125">
        <f t="shared" ca="1" si="10"/>
        <v>76951.129346896312</v>
      </c>
      <c r="N83" s="125">
        <f t="shared" si="14"/>
        <v>42040.615259460537</v>
      </c>
      <c r="O83" s="125">
        <f t="shared" si="11"/>
        <v>245.23692234685313</v>
      </c>
      <c r="P83" s="125">
        <f t="shared" si="12"/>
        <v>42285.852181807393</v>
      </c>
      <c r="Q83" s="139"/>
      <c r="R83" s="139"/>
      <c r="S83" s="135"/>
      <c r="T83" s="135"/>
      <c r="U83" s="135"/>
      <c r="V83" s="135"/>
      <c r="W83" s="135"/>
      <c r="X83" s="135"/>
      <c r="Y83" s="135"/>
      <c r="Z83" s="135"/>
    </row>
    <row r="84" spans="1:26" ht="23.25" customHeight="1">
      <c r="A84" s="122">
        <v>55</v>
      </c>
      <c r="B84" s="123">
        <f t="shared" ca="1" si="0"/>
        <v>2356.3198166597949</v>
      </c>
      <c r="C84" s="123">
        <f t="shared" ca="1" si="1"/>
        <v>1878.0529937353094</v>
      </c>
      <c r="D84" s="124">
        <f t="shared" ca="1" si="2"/>
        <v>106667.30275562457</v>
      </c>
      <c r="E84" s="124">
        <f t="shared" ca="1" si="3"/>
        <v>478.2668229244855</v>
      </c>
      <c r="F84" s="124">
        <f t="shared" ca="1" si="4"/>
        <v>22930.287160664131</v>
      </c>
      <c r="G84" s="124">
        <f t="shared" ca="1" si="5"/>
        <v>358957.71283933567</v>
      </c>
      <c r="H84" s="124">
        <f t="shared" ca="1" si="6"/>
        <v>9.0949470177292824E-13</v>
      </c>
      <c r="I84" s="192">
        <f t="shared" si="7"/>
        <v>4.583333333333333</v>
      </c>
      <c r="J84" s="125">
        <f t="shared" si="13"/>
        <v>436387.10900915647</v>
      </c>
      <c r="K84" s="125">
        <f t="shared" si="8"/>
        <v>909.13981043574267</v>
      </c>
      <c r="L84" s="125">
        <f t="shared" si="9"/>
        <v>437296.24881959223</v>
      </c>
      <c r="M84" s="125">
        <f t="shared" ca="1" si="10"/>
        <v>78338.535980256565</v>
      </c>
      <c r="N84" s="125">
        <f t="shared" si="14"/>
        <v>42285.852181807393</v>
      </c>
      <c r="O84" s="125">
        <f t="shared" si="11"/>
        <v>246.66747106054314</v>
      </c>
      <c r="P84" s="125">
        <f t="shared" si="12"/>
        <v>42532.519652867937</v>
      </c>
      <c r="Q84" s="139"/>
      <c r="R84" s="139"/>
      <c r="S84" s="135"/>
      <c r="T84" s="135"/>
      <c r="U84" s="135"/>
      <c r="V84" s="135"/>
      <c r="W84" s="135"/>
      <c r="X84" s="135"/>
      <c r="Y84" s="135"/>
      <c r="Z84" s="135"/>
    </row>
    <row r="85" spans="1:26" ht="23.25" customHeight="1">
      <c r="A85" s="122">
        <v>56</v>
      </c>
      <c r="B85" s="123">
        <f t="shared" ca="1" si="0"/>
        <v>2356.3198166597949</v>
      </c>
      <c r="C85" s="123">
        <f t="shared" ca="1" si="1"/>
        <v>1875.5540495855291</v>
      </c>
      <c r="D85" s="124">
        <f t="shared" ca="1" si="2"/>
        <v>108542.85680521009</v>
      </c>
      <c r="E85" s="124">
        <f t="shared" ca="1" si="3"/>
        <v>480.7657670742658</v>
      </c>
      <c r="F85" s="124">
        <f t="shared" ca="1" si="4"/>
        <v>23411.052927738398</v>
      </c>
      <c r="G85" s="124">
        <f t="shared" ca="1" si="5"/>
        <v>358476.94707226142</v>
      </c>
      <c r="H85" s="124">
        <f t="shared" ca="1" si="6"/>
        <v>9.0949470177292824E-13</v>
      </c>
      <c r="I85" s="192">
        <f t="shared" si="7"/>
        <v>4.666666666666667</v>
      </c>
      <c r="J85" s="125">
        <f t="shared" si="13"/>
        <v>437296.24881959223</v>
      </c>
      <c r="K85" s="125">
        <f t="shared" si="8"/>
        <v>911.03385170748379</v>
      </c>
      <c r="L85" s="125">
        <f t="shared" si="9"/>
        <v>438207.2826712997</v>
      </c>
      <c r="M85" s="125">
        <f t="shared" ca="1" si="10"/>
        <v>79730.335599038284</v>
      </c>
      <c r="N85" s="125">
        <f t="shared" si="14"/>
        <v>42532.519652867937</v>
      </c>
      <c r="O85" s="125">
        <f t="shared" si="11"/>
        <v>248.10636464172964</v>
      </c>
      <c r="P85" s="125">
        <f t="shared" si="12"/>
        <v>42780.626017509669</v>
      </c>
      <c r="Q85" s="139"/>
      <c r="R85" s="139"/>
      <c r="S85" s="135"/>
      <c r="T85" s="135"/>
      <c r="U85" s="135"/>
      <c r="V85" s="135"/>
      <c r="W85" s="135"/>
      <c r="X85" s="135"/>
      <c r="Y85" s="135"/>
      <c r="Z85" s="135"/>
    </row>
    <row r="86" spans="1:26" ht="23.25" customHeight="1">
      <c r="A86" s="122">
        <v>57</v>
      </c>
      <c r="B86" s="123">
        <f t="shared" ca="1" si="0"/>
        <v>2356.3198166597949</v>
      </c>
      <c r="C86" s="123">
        <f t="shared" ca="1" si="1"/>
        <v>1873.0420484525662</v>
      </c>
      <c r="D86" s="124">
        <f t="shared" ca="1" si="2"/>
        <v>110415.89885366266</v>
      </c>
      <c r="E86" s="124">
        <f t="shared" ca="1" si="3"/>
        <v>483.27776820722875</v>
      </c>
      <c r="F86" s="124">
        <f t="shared" ca="1" si="4"/>
        <v>23894.330695945628</v>
      </c>
      <c r="G86" s="124">
        <f t="shared" ca="1" si="5"/>
        <v>357993.66930405417</v>
      </c>
      <c r="H86" s="124">
        <f t="shared" ca="1" si="6"/>
        <v>9.0949470177292824E-13</v>
      </c>
      <c r="I86" s="192">
        <f t="shared" si="7"/>
        <v>4.75</v>
      </c>
      <c r="J86" s="125">
        <f t="shared" si="13"/>
        <v>438207.2826712997</v>
      </c>
      <c r="K86" s="125">
        <f t="shared" si="8"/>
        <v>912.93183889854106</v>
      </c>
      <c r="L86" s="125">
        <f t="shared" si="9"/>
        <v>439120.21451019822</v>
      </c>
      <c r="M86" s="125">
        <f t="shared" ca="1" si="10"/>
        <v>81126.545206144045</v>
      </c>
      <c r="N86" s="125">
        <f t="shared" si="14"/>
        <v>42780.626017509669</v>
      </c>
      <c r="O86" s="125">
        <f t="shared" si="11"/>
        <v>249.55365176880642</v>
      </c>
      <c r="P86" s="125">
        <f t="shared" si="12"/>
        <v>43030.179669278477</v>
      </c>
      <c r="Q86" s="139"/>
      <c r="R86" s="139"/>
      <c r="S86" s="135"/>
      <c r="T86" s="135"/>
      <c r="U86" s="135"/>
      <c r="V86" s="135"/>
      <c r="W86" s="135"/>
      <c r="X86" s="135"/>
      <c r="Y86" s="135"/>
      <c r="Z86" s="135"/>
    </row>
    <row r="87" spans="1:26" ht="23.25" customHeight="1">
      <c r="A87" s="122">
        <v>58</v>
      </c>
      <c r="B87" s="123">
        <f t="shared" ca="1" si="0"/>
        <v>2356.3198166597949</v>
      </c>
      <c r="C87" s="123">
        <f t="shared" ca="1" si="1"/>
        <v>1870.5169221136832</v>
      </c>
      <c r="D87" s="124">
        <f t="shared" ca="1" si="2"/>
        <v>112286.41577577635</v>
      </c>
      <c r="E87" s="124">
        <f t="shared" ca="1" si="3"/>
        <v>485.8028945461117</v>
      </c>
      <c r="F87" s="124">
        <f t="shared" ca="1" si="4"/>
        <v>24380.13359049174</v>
      </c>
      <c r="G87" s="124">
        <f t="shared" ca="1" si="5"/>
        <v>357507.86640950805</v>
      </c>
      <c r="H87" s="124">
        <f t="shared" ca="1" si="6"/>
        <v>9.0949470177292824E-13</v>
      </c>
      <c r="I87" s="192">
        <f t="shared" si="7"/>
        <v>4.833333333333333</v>
      </c>
      <c r="J87" s="125">
        <f t="shared" si="13"/>
        <v>439120.21451019822</v>
      </c>
      <c r="K87" s="125">
        <f t="shared" si="8"/>
        <v>914.83378022957959</v>
      </c>
      <c r="L87" s="125">
        <f t="shared" si="9"/>
        <v>440035.04829042777</v>
      </c>
      <c r="M87" s="125">
        <f t="shared" ca="1" si="10"/>
        <v>82527.181880919728</v>
      </c>
      <c r="N87" s="125">
        <f t="shared" si="14"/>
        <v>43030.179669278477</v>
      </c>
      <c r="O87" s="125">
        <f t="shared" si="11"/>
        <v>251.00938140412447</v>
      </c>
      <c r="P87" s="125">
        <f t="shared" si="12"/>
        <v>43281.189050682602</v>
      </c>
      <c r="Q87" s="139"/>
      <c r="R87" s="139"/>
      <c r="S87" s="135"/>
      <c r="T87" s="135"/>
      <c r="U87" s="135"/>
      <c r="V87" s="135"/>
      <c r="W87" s="135"/>
      <c r="X87" s="135"/>
      <c r="Y87" s="135"/>
      <c r="Z87" s="135"/>
    </row>
    <row r="88" spans="1:26" ht="23.25" customHeight="1">
      <c r="A88" s="122">
        <v>59</v>
      </c>
      <c r="B88" s="123">
        <f t="shared" ca="1" si="0"/>
        <v>2356.3198166597949</v>
      </c>
      <c r="C88" s="123">
        <f t="shared" ca="1" si="1"/>
        <v>1867.9786019896796</v>
      </c>
      <c r="D88" s="124">
        <f t="shared" ca="1" si="2"/>
        <v>114154.39437776603</v>
      </c>
      <c r="E88" s="124">
        <f t="shared" ca="1" si="3"/>
        <v>488.34121467011528</v>
      </c>
      <c r="F88" s="124">
        <f t="shared" ca="1" si="4"/>
        <v>24868.474805161855</v>
      </c>
      <c r="G88" s="124">
        <f t="shared" ca="1" si="5"/>
        <v>357019.52519483794</v>
      </c>
      <c r="H88" s="124">
        <f t="shared" ca="1" si="6"/>
        <v>9.0949470177292824E-13</v>
      </c>
      <c r="I88" s="192">
        <f t="shared" si="7"/>
        <v>4.916666666666667</v>
      </c>
      <c r="J88" s="125">
        <f t="shared" si="13"/>
        <v>440035.04829042777</v>
      </c>
      <c r="K88" s="125">
        <f t="shared" si="8"/>
        <v>916.73968393839118</v>
      </c>
      <c r="L88" s="125">
        <f t="shared" si="9"/>
        <v>440951.78797436616</v>
      </c>
      <c r="M88" s="125">
        <f t="shared" ca="1" si="10"/>
        <v>83932.262779528217</v>
      </c>
      <c r="N88" s="125">
        <f t="shared" si="14"/>
        <v>43281.189050682602</v>
      </c>
      <c r="O88" s="125">
        <f t="shared" si="11"/>
        <v>252.47360279564853</v>
      </c>
      <c r="P88" s="125">
        <f t="shared" si="12"/>
        <v>43533.662653478248</v>
      </c>
      <c r="Q88" s="139"/>
      <c r="R88" s="139"/>
      <c r="S88" s="135"/>
      <c r="T88" s="135"/>
      <c r="U88" s="135"/>
      <c r="V88" s="135"/>
      <c r="W88" s="135"/>
      <c r="X88" s="135"/>
      <c r="Y88" s="135"/>
      <c r="Z88" s="135"/>
    </row>
    <row r="89" spans="1:26" ht="23.25" customHeight="1">
      <c r="A89" s="122">
        <v>60</v>
      </c>
      <c r="B89" s="123">
        <f t="shared" ca="1" si="0"/>
        <v>2356.3198166597949</v>
      </c>
      <c r="C89" s="123">
        <f t="shared" ca="1" si="1"/>
        <v>1865.4270191430285</v>
      </c>
      <c r="D89" s="124">
        <f t="shared" ca="1" si="2"/>
        <v>116019.82139690906</v>
      </c>
      <c r="E89" s="124">
        <f t="shared" ca="1" si="3"/>
        <v>490.89279751676645</v>
      </c>
      <c r="F89" s="124">
        <f t="shared" ca="1" si="4"/>
        <v>25359.367602678623</v>
      </c>
      <c r="G89" s="124">
        <f t="shared" ca="1" si="5"/>
        <v>356528.63239732117</v>
      </c>
      <c r="H89" s="124">
        <f t="shared" ca="1" si="6"/>
        <v>9.0949470177292824E-13</v>
      </c>
      <c r="I89" s="192">
        <f t="shared" si="7"/>
        <v>5</v>
      </c>
      <c r="J89" s="125">
        <f t="shared" si="13"/>
        <v>440951.78797436616</v>
      </c>
      <c r="K89" s="125">
        <f t="shared" si="8"/>
        <v>918.64955827992947</v>
      </c>
      <c r="L89" s="125">
        <f t="shared" si="9"/>
        <v>441870.43753264612</v>
      </c>
      <c r="M89" s="125">
        <f t="shared" ca="1" si="10"/>
        <v>85341.805135324947</v>
      </c>
      <c r="N89" s="125">
        <f t="shared" si="14"/>
        <v>43533.662653478248</v>
      </c>
      <c r="O89" s="125">
        <f t="shared" si="11"/>
        <v>253.94636547862314</v>
      </c>
      <c r="P89" s="125">
        <f t="shared" si="12"/>
        <v>43787.609018956871</v>
      </c>
      <c r="Q89" s="139"/>
      <c r="R89" s="139"/>
      <c r="S89" s="135"/>
      <c r="T89" s="135"/>
      <c r="U89" s="135"/>
      <c r="V89" s="135"/>
      <c r="W89" s="135"/>
      <c r="X89" s="135"/>
      <c r="Y89" s="135"/>
      <c r="Z89" s="135"/>
    </row>
    <row r="90" spans="1:26" ht="23.25" customHeight="1">
      <c r="A90" s="122">
        <v>61</v>
      </c>
      <c r="B90" s="123">
        <f t="shared" ca="1" si="0"/>
        <v>2356.3198166597949</v>
      </c>
      <c r="C90" s="123">
        <f t="shared" ca="1" si="1"/>
        <v>1862.8621042760033</v>
      </c>
      <c r="D90" s="124">
        <f t="shared" ca="1" si="2"/>
        <v>117882.68350118506</v>
      </c>
      <c r="E90" s="124">
        <f t="shared" ca="1" si="3"/>
        <v>493.45771238379166</v>
      </c>
      <c r="F90" s="124">
        <f t="shared" ca="1" si="4"/>
        <v>25852.825315062415</v>
      </c>
      <c r="G90" s="124">
        <f t="shared" ca="1" si="5"/>
        <v>356035.1746849374</v>
      </c>
      <c r="H90" s="124">
        <f t="shared" ca="1" si="6"/>
        <v>9.0949470177292824E-13</v>
      </c>
      <c r="I90" s="192">
        <f t="shared" si="7"/>
        <v>5.083333333333333</v>
      </c>
      <c r="J90" s="125">
        <f t="shared" si="13"/>
        <v>441870.43753264612</v>
      </c>
      <c r="K90" s="125">
        <f t="shared" si="8"/>
        <v>920.56341152634604</v>
      </c>
      <c r="L90" s="125">
        <f t="shared" si="9"/>
        <v>442791.00094417244</v>
      </c>
      <c r="M90" s="125">
        <f t="shared" ca="1" si="10"/>
        <v>86755.826259235037</v>
      </c>
      <c r="N90" s="125">
        <f t="shared" si="14"/>
        <v>43787.609018956871</v>
      </c>
      <c r="O90" s="125">
        <f t="shared" si="11"/>
        <v>255.42771927724843</v>
      </c>
      <c r="P90" s="125">
        <f t="shared" si="12"/>
        <v>44043.036738234121</v>
      </c>
      <c r="Q90" s="139"/>
      <c r="R90" s="139"/>
      <c r="S90" s="135"/>
      <c r="T90" s="135"/>
      <c r="U90" s="135"/>
      <c r="V90" s="135"/>
      <c r="W90" s="135"/>
      <c r="X90" s="135"/>
      <c r="Y90" s="135"/>
      <c r="Z90" s="135"/>
    </row>
    <row r="91" spans="1:26" ht="23.25" customHeight="1">
      <c r="A91" s="122">
        <v>62</v>
      </c>
      <c r="B91" s="123">
        <f t="shared" ca="1" si="0"/>
        <v>2356.3198166597949</v>
      </c>
      <c r="C91" s="123">
        <f t="shared" ca="1" si="1"/>
        <v>1860.2837877287982</v>
      </c>
      <c r="D91" s="124">
        <f t="shared" ca="1" si="2"/>
        <v>119742.96728891386</v>
      </c>
      <c r="E91" s="124">
        <f t="shared" ca="1" si="3"/>
        <v>496.03602893099674</v>
      </c>
      <c r="F91" s="124">
        <f t="shared" ca="1" si="4"/>
        <v>26348.861343993412</v>
      </c>
      <c r="G91" s="124">
        <f t="shared" ca="1" si="5"/>
        <v>355539.13865600643</v>
      </c>
      <c r="H91" s="124">
        <f t="shared" ca="1" si="6"/>
        <v>9.0949470177292824E-13</v>
      </c>
      <c r="I91" s="192">
        <f t="shared" si="7"/>
        <v>5.166666666666667</v>
      </c>
      <c r="J91" s="125">
        <f t="shared" si="13"/>
        <v>442791.00094417244</v>
      </c>
      <c r="K91" s="125">
        <f t="shared" si="8"/>
        <v>922.48125196702586</v>
      </c>
      <c r="L91" s="125">
        <f t="shared" si="9"/>
        <v>443713.48219613946</v>
      </c>
      <c r="M91" s="125">
        <f t="shared" ca="1" si="10"/>
        <v>88174.343540133035</v>
      </c>
      <c r="N91" s="125">
        <f t="shared" si="14"/>
        <v>44043.036738234121</v>
      </c>
      <c r="O91" s="125">
        <f t="shared" si="11"/>
        <v>256.91771430636572</v>
      </c>
      <c r="P91" s="125">
        <f t="shared" si="12"/>
        <v>44299.954452540485</v>
      </c>
      <c r="Q91" s="139"/>
      <c r="R91" s="139"/>
      <c r="S91" s="135"/>
      <c r="T91" s="135"/>
      <c r="U91" s="135"/>
      <c r="V91" s="135"/>
      <c r="W91" s="135"/>
      <c r="X91" s="135"/>
      <c r="Y91" s="135"/>
      <c r="Z91" s="135"/>
    </row>
    <row r="92" spans="1:26" ht="23.25" customHeight="1">
      <c r="A92" s="122">
        <v>63</v>
      </c>
      <c r="B92" s="123">
        <f t="shared" ca="1" si="0"/>
        <v>2356.3198166597949</v>
      </c>
      <c r="C92" s="123">
        <f t="shared" ca="1" si="1"/>
        <v>1857.6919994776338</v>
      </c>
      <c r="D92" s="124">
        <f t="shared" ca="1" si="2"/>
        <v>121600.6592883915</v>
      </c>
      <c r="E92" s="124">
        <f t="shared" ca="1" si="3"/>
        <v>498.62781718216115</v>
      </c>
      <c r="F92" s="124">
        <f t="shared" ca="1" si="4"/>
        <v>26847.489161175574</v>
      </c>
      <c r="G92" s="124">
        <f t="shared" ca="1" si="5"/>
        <v>355040.51083882427</v>
      </c>
      <c r="H92" s="124">
        <f t="shared" ca="1" si="6"/>
        <v>6.8212102632969618E-13</v>
      </c>
      <c r="I92" s="192">
        <f t="shared" si="7"/>
        <v>5.25</v>
      </c>
      <c r="J92" s="125">
        <f t="shared" si="13"/>
        <v>443713.48219613946</v>
      </c>
      <c r="K92" s="125">
        <f t="shared" si="8"/>
        <v>924.40308790862389</v>
      </c>
      <c r="L92" s="125">
        <f t="shared" si="9"/>
        <v>444637.8852840481</v>
      </c>
      <c r="M92" s="125">
        <f t="shared" ca="1" si="10"/>
        <v>89597.374445223832</v>
      </c>
      <c r="N92" s="125">
        <f t="shared" si="14"/>
        <v>44299.954452540485</v>
      </c>
      <c r="O92" s="125">
        <f t="shared" si="11"/>
        <v>258.41640097315286</v>
      </c>
      <c r="P92" s="125">
        <f t="shared" si="12"/>
        <v>44558.370853513639</v>
      </c>
      <c r="Q92" s="139"/>
      <c r="R92" s="139"/>
      <c r="S92" s="135"/>
      <c r="T92" s="135"/>
      <c r="U92" s="135"/>
      <c r="V92" s="135"/>
      <c r="W92" s="135"/>
      <c r="X92" s="135"/>
      <c r="Y92" s="135"/>
      <c r="Z92" s="135"/>
    </row>
    <row r="93" spans="1:26" ht="23.25" customHeight="1">
      <c r="A93" s="122">
        <v>64</v>
      </c>
      <c r="B93" s="123">
        <f t="shared" ca="1" si="0"/>
        <v>2356.3198166597949</v>
      </c>
      <c r="C93" s="123">
        <f t="shared" ca="1" si="1"/>
        <v>1855.086669132857</v>
      </c>
      <c r="D93" s="124">
        <f t="shared" ca="1" si="2"/>
        <v>123455.74595752436</v>
      </c>
      <c r="E93" s="124">
        <f t="shared" ca="1" si="3"/>
        <v>501.23314752693796</v>
      </c>
      <c r="F93" s="124">
        <f t="shared" ca="1" si="4"/>
        <v>27348.722308702512</v>
      </c>
      <c r="G93" s="124">
        <f t="shared" ca="1" si="5"/>
        <v>354539.27769129735</v>
      </c>
      <c r="H93" s="124">
        <f t="shared" ca="1" si="6"/>
        <v>6.8212102632969618E-13</v>
      </c>
      <c r="I93" s="192">
        <f t="shared" si="7"/>
        <v>5.333333333333333</v>
      </c>
      <c r="J93" s="125">
        <f t="shared" si="13"/>
        <v>444637.8852840481</v>
      </c>
      <c r="K93" s="125">
        <f t="shared" si="8"/>
        <v>926.3289276751002</v>
      </c>
      <c r="L93" s="125">
        <f t="shared" si="9"/>
        <v>445564.21421172319</v>
      </c>
      <c r="M93" s="125">
        <f t="shared" ca="1" si="10"/>
        <v>91024.936520425836</v>
      </c>
      <c r="N93" s="125">
        <f t="shared" si="14"/>
        <v>44558.370853513639</v>
      </c>
      <c r="O93" s="125">
        <f t="shared" si="11"/>
        <v>259.92382997882959</v>
      </c>
      <c r="P93" s="125">
        <f t="shared" si="12"/>
        <v>44818.294683492466</v>
      </c>
      <c r="Q93" s="139"/>
      <c r="R93" s="139"/>
      <c r="S93" s="135"/>
      <c r="T93" s="135"/>
      <c r="U93" s="135"/>
      <c r="V93" s="135"/>
      <c r="W93" s="135"/>
      <c r="X93" s="135"/>
      <c r="Y93" s="135"/>
      <c r="Z93" s="135"/>
    </row>
    <row r="94" spans="1:26" ht="23.25" customHeight="1">
      <c r="A94" s="122">
        <v>65</v>
      </c>
      <c r="B94" s="123">
        <f t="shared" ca="1" si="0"/>
        <v>2356.3198166597949</v>
      </c>
      <c r="C94" s="123">
        <f t="shared" ca="1" si="1"/>
        <v>1852.4677259370287</v>
      </c>
      <c r="D94" s="124">
        <f t="shared" ca="1" si="2"/>
        <v>125308.21368346138</v>
      </c>
      <c r="E94" s="124">
        <f t="shared" ca="1" si="3"/>
        <v>503.85209072276621</v>
      </c>
      <c r="F94" s="124">
        <f t="shared" ca="1" si="4"/>
        <v>27852.574399425277</v>
      </c>
      <c r="G94" s="124">
        <f t="shared" ca="1" si="5"/>
        <v>354035.42560057458</v>
      </c>
      <c r="H94" s="124">
        <f t="shared" ca="1" si="6"/>
        <v>6.8212102632969618E-13</v>
      </c>
      <c r="I94" s="192">
        <f t="shared" si="7"/>
        <v>5.416666666666667</v>
      </c>
      <c r="J94" s="125">
        <f t="shared" si="13"/>
        <v>445564.21421172319</v>
      </c>
      <c r="K94" s="125">
        <f t="shared" si="8"/>
        <v>928.25877960775665</v>
      </c>
      <c r="L94" s="125">
        <f t="shared" si="9"/>
        <v>446492.47299133096</v>
      </c>
      <c r="M94" s="125">
        <f t="shared" ca="1" si="10"/>
        <v>92457.047390756372</v>
      </c>
      <c r="N94" s="125">
        <f t="shared" si="14"/>
        <v>44818.294683492466</v>
      </c>
      <c r="O94" s="125">
        <f t="shared" si="11"/>
        <v>261.44005232037273</v>
      </c>
      <c r="P94" s="125">
        <f t="shared" si="12"/>
        <v>45079.734735812839</v>
      </c>
      <c r="Q94" s="139"/>
      <c r="R94" s="139"/>
      <c r="S94" s="135"/>
      <c r="T94" s="135"/>
      <c r="U94" s="135"/>
      <c r="V94" s="135"/>
      <c r="W94" s="135"/>
      <c r="X94" s="135"/>
      <c r="Y94" s="135"/>
      <c r="Z94" s="135"/>
    </row>
    <row r="95" spans="1:26" ht="23.25" customHeight="1">
      <c r="A95" s="122">
        <v>66</v>
      </c>
      <c r="B95" s="123">
        <f t="shared" ca="1" si="0"/>
        <v>2356.3198166597949</v>
      </c>
      <c r="C95" s="123">
        <f t="shared" ca="1" si="1"/>
        <v>1849.8350987630024</v>
      </c>
      <c r="D95" s="124">
        <f t="shared" ca="1" si="2"/>
        <v>127158.04878222437</v>
      </c>
      <c r="E95" s="124">
        <f t="shared" ca="1" si="3"/>
        <v>506.48471789679252</v>
      </c>
      <c r="F95" s="124">
        <f t="shared" ca="1" si="4"/>
        <v>28359.059117322071</v>
      </c>
      <c r="G95" s="124">
        <f t="shared" ca="1" si="5"/>
        <v>353528.94088267779</v>
      </c>
      <c r="H95" s="124">
        <f t="shared" ca="1" si="6"/>
        <v>6.8212102632969618E-13</v>
      </c>
      <c r="I95" s="192">
        <f t="shared" si="7"/>
        <v>5.5</v>
      </c>
      <c r="J95" s="125">
        <f t="shared" si="13"/>
        <v>446492.47299133096</v>
      </c>
      <c r="K95" s="125">
        <f t="shared" si="8"/>
        <v>930.1926520652728</v>
      </c>
      <c r="L95" s="125">
        <f t="shared" si="9"/>
        <v>447422.66564339621</v>
      </c>
      <c r="M95" s="125">
        <f t="shared" ca="1" si="10"/>
        <v>93893.724760718411</v>
      </c>
      <c r="N95" s="125">
        <f t="shared" si="14"/>
        <v>45079.734735812839</v>
      </c>
      <c r="O95" s="125">
        <f t="shared" si="11"/>
        <v>262.96511929224158</v>
      </c>
      <c r="P95" s="125">
        <f t="shared" si="12"/>
        <v>45342.699855105078</v>
      </c>
      <c r="Q95" s="139"/>
      <c r="R95" s="139"/>
      <c r="S95" s="135"/>
      <c r="T95" s="135"/>
      <c r="U95" s="135"/>
      <c r="V95" s="135"/>
      <c r="W95" s="135"/>
      <c r="X95" s="135"/>
      <c r="Y95" s="135"/>
      <c r="Z95" s="135"/>
    </row>
    <row r="96" spans="1:26" ht="23.25" customHeight="1">
      <c r="A96" s="122">
        <v>67</v>
      </c>
      <c r="B96" s="123">
        <f t="shared" ca="1" si="0"/>
        <v>2356.3198166597949</v>
      </c>
      <c r="C96" s="123">
        <f t="shared" ca="1" si="1"/>
        <v>1847.1887161119917</v>
      </c>
      <c r="D96" s="124">
        <f t="shared" ca="1" si="2"/>
        <v>129005.23749833637</v>
      </c>
      <c r="E96" s="124">
        <f t="shared" ca="1" si="3"/>
        <v>509.13110054780327</v>
      </c>
      <c r="F96" s="124">
        <f t="shared" ca="1" si="4"/>
        <v>28868.190217869873</v>
      </c>
      <c r="G96" s="124">
        <f t="shared" ca="1" si="5"/>
        <v>353019.80978213</v>
      </c>
      <c r="H96" s="124">
        <f t="shared" ca="1" si="6"/>
        <v>6.8212102632969618E-13</v>
      </c>
      <c r="I96" s="192">
        <f t="shared" si="7"/>
        <v>5.583333333333333</v>
      </c>
      <c r="J96" s="125">
        <f t="shared" si="13"/>
        <v>447422.66564339621</v>
      </c>
      <c r="K96" s="125">
        <f t="shared" si="8"/>
        <v>932.13055342374207</v>
      </c>
      <c r="L96" s="125">
        <f t="shared" si="9"/>
        <v>448354.79619681992</v>
      </c>
      <c r="M96" s="125">
        <f t="shared" ca="1" si="10"/>
        <v>95334.98641468992</v>
      </c>
      <c r="N96" s="125">
        <f t="shared" si="14"/>
        <v>45342.699855105078</v>
      </c>
      <c r="O96" s="125">
        <f t="shared" si="11"/>
        <v>264.49908248811295</v>
      </c>
      <c r="P96" s="125">
        <f t="shared" si="12"/>
        <v>45607.198937593188</v>
      </c>
      <c r="Q96" s="139"/>
      <c r="R96" s="139"/>
      <c r="S96" s="135"/>
      <c r="T96" s="135"/>
      <c r="U96" s="135"/>
      <c r="V96" s="135"/>
      <c r="W96" s="135"/>
      <c r="X96" s="135"/>
      <c r="Y96" s="135"/>
      <c r="Z96" s="135"/>
    </row>
    <row r="97" spans="1:26" ht="23.25" customHeight="1">
      <c r="A97" s="122">
        <v>68</v>
      </c>
      <c r="B97" s="123">
        <f t="shared" ca="1" si="0"/>
        <v>2356.3198166597949</v>
      </c>
      <c r="C97" s="123">
        <f t="shared" ca="1" si="1"/>
        <v>1844.5285061116294</v>
      </c>
      <c r="D97" s="124">
        <f t="shared" ca="1" si="2"/>
        <v>130849.766004448</v>
      </c>
      <c r="E97" s="124">
        <f t="shared" ca="1" si="3"/>
        <v>511.79131054816548</v>
      </c>
      <c r="F97" s="124">
        <f t="shared" ca="1" si="4"/>
        <v>29379.981528418037</v>
      </c>
      <c r="G97" s="124">
        <f t="shared" ca="1" si="5"/>
        <v>352508.01847158186</v>
      </c>
      <c r="H97" s="124">
        <f t="shared" ca="1" si="6"/>
        <v>2.2737367544323206E-13</v>
      </c>
      <c r="I97" s="192">
        <f t="shared" si="7"/>
        <v>5.666666666666667</v>
      </c>
      <c r="J97" s="125">
        <f t="shared" si="13"/>
        <v>448354.79619681992</v>
      </c>
      <c r="K97" s="125">
        <f t="shared" si="8"/>
        <v>934.07249207670816</v>
      </c>
      <c r="L97" s="125">
        <f t="shared" si="9"/>
        <v>449288.86868889665</v>
      </c>
      <c r="M97" s="125">
        <f t="shared" ca="1" si="10"/>
        <v>96780.850217314786</v>
      </c>
      <c r="N97" s="125">
        <f t="shared" si="14"/>
        <v>45607.198937593188</v>
      </c>
      <c r="O97" s="125">
        <f t="shared" si="11"/>
        <v>266.04199380262696</v>
      </c>
      <c r="P97" s="125">
        <f t="shared" si="12"/>
        <v>45873.240931395812</v>
      </c>
      <c r="Q97" s="139"/>
      <c r="R97" s="139"/>
      <c r="S97" s="135"/>
      <c r="T97" s="135"/>
      <c r="U97" s="135"/>
      <c r="V97" s="135"/>
      <c r="W97" s="135"/>
      <c r="X97" s="135"/>
      <c r="Y97" s="135"/>
      <c r="Z97" s="135"/>
    </row>
    <row r="98" spans="1:26" ht="23.25" customHeight="1">
      <c r="A98" s="122">
        <v>69</v>
      </c>
      <c r="B98" s="123">
        <f t="shared" ca="1" si="0"/>
        <v>2356.3198166597949</v>
      </c>
      <c r="C98" s="123">
        <f t="shared" ca="1" si="1"/>
        <v>1841.8543965140154</v>
      </c>
      <c r="D98" s="124">
        <f t="shared" ca="1" si="2"/>
        <v>132691.62040096201</v>
      </c>
      <c r="E98" s="124">
        <f t="shared" ca="1" si="3"/>
        <v>514.46542014577949</v>
      </c>
      <c r="F98" s="124">
        <f t="shared" ca="1" si="4"/>
        <v>29894.446948563815</v>
      </c>
      <c r="G98" s="124">
        <f t="shared" ca="1" si="5"/>
        <v>351993.55305143609</v>
      </c>
      <c r="H98" s="124">
        <f t="shared" ca="1" si="6"/>
        <v>4.5474735088646412E-13</v>
      </c>
      <c r="I98" s="192">
        <f t="shared" si="7"/>
        <v>5.75</v>
      </c>
      <c r="J98" s="125">
        <f t="shared" si="13"/>
        <v>449288.86868889665</v>
      </c>
      <c r="K98" s="125">
        <f t="shared" si="8"/>
        <v>936.01847643520136</v>
      </c>
      <c r="L98" s="125">
        <f t="shared" si="9"/>
        <v>450224.88716533186</v>
      </c>
      <c r="M98" s="125">
        <f t="shared" ca="1" si="10"/>
        <v>98231.334113895777</v>
      </c>
      <c r="N98" s="125">
        <f t="shared" si="14"/>
        <v>45873.240931395812</v>
      </c>
      <c r="O98" s="125">
        <f t="shared" si="11"/>
        <v>267.59390543314225</v>
      </c>
      <c r="P98" s="125">
        <f t="shared" si="12"/>
        <v>46140.834836828952</v>
      </c>
      <c r="Q98" s="139"/>
      <c r="R98" s="139"/>
      <c r="S98" s="135"/>
      <c r="T98" s="135"/>
      <c r="U98" s="135"/>
      <c r="V98" s="135"/>
      <c r="W98" s="135"/>
      <c r="X98" s="135"/>
      <c r="Y98" s="135"/>
      <c r="Z98" s="135"/>
    </row>
    <row r="99" spans="1:26" ht="23.25" customHeight="1">
      <c r="A99" s="122">
        <v>70</v>
      </c>
      <c r="B99" s="123">
        <f t="shared" ca="1" si="0"/>
        <v>2356.3198166597949</v>
      </c>
      <c r="C99" s="123">
        <f t="shared" ca="1" si="1"/>
        <v>1839.1663146937537</v>
      </c>
      <c r="D99" s="124">
        <f t="shared" ca="1" si="2"/>
        <v>134530.78671565576</v>
      </c>
      <c r="E99" s="124">
        <f t="shared" ca="1" si="3"/>
        <v>517.15350196604118</v>
      </c>
      <c r="F99" s="124">
        <f t="shared" ca="1" si="4"/>
        <v>30411.600450529855</v>
      </c>
      <c r="G99" s="124">
        <f t="shared" ca="1" si="5"/>
        <v>351476.39954947005</v>
      </c>
      <c r="H99" s="124">
        <f t="shared" ca="1" si="6"/>
        <v>6.8212102632969618E-13</v>
      </c>
      <c r="I99" s="192">
        <f t="shared" si="7"/>
        <v>5.833333333333333</v>
      </c>
      <c r="J99" s="125">
        <f t="shared" si="13"/>
        <v>450224.88716533186</v>
      </c>
      <c r="K99" s="125">
        <f t="shared" si="8"/>
        <v>937.96851492777466</v>
      </c>
      <c r="L99" s="125">
        <f t="shared" si="9"/>
        <v>451162.85568025964</v>
      </c>
      <c r="M99" s="125">
        <f t="shared" ca="1" si="10"/>
        <v>99686.456130789593</v>
      </c>
      <c r="N99" s="125">
        <f t="shared" si="14"/>
        <v>46140.834836828952</v>
      </c>
      <c r="O99" s="125">
        <f t="shared" si="11"/>
        <v>269.15486988150224</v>
      </c>
      <c r="P99" s="125">
        <f t="shared" si="12"/>
        <v>46409.989706710454</v>
      </c>
      <c r="Q99" s="139"/>
      <c r="R99" s="139"/>
      <c r="S99" s="135"/>
      <c r="T99" s="135"/>
      <c r="U99" s="135"/>
      <c r="V99" s="135"/>
      <c r="W99" s="135"/>
      <c r="X99" s="135"/>
      <c r="Y99" s="135"/>
      <c r="Z99" s="135"/>
    </row>
    <row r="100" spans="1:26" ht="23.25" customHeight="1">
      <c r="A100" s="122">
        <v>71</v>
      </c>
      <c r="B100" s="123">
        <f t="shared" ca="1" si="0"/>
        <v>2356.3198166597949</v>
      </c>
      <c r="C100" s="123">
        <f t="shared" ca="1" si="1"/>
        <v>1836.4641876459812</v>
      </c>
      <c r="D100" s="124">
        <f t="shared" ca="1" si="2"/>
        <v>136367.25090330176</v>
      </c>
      <c r="E100" s="124">
        <f t="shared" ca="1" si="3"/>
        <v>519.85562901381377</v>
      </c>
      <c r="F100" s="124">
        <f t="shared" ca="1" si="4"/>
        <v>30931.45607954367</v>
      </c>
      <c r="G100" s="124">
        <f t="shared" ca="1" si="5"/>
        <v>350956.54392045626</v>
      </c>
      <c r="H100" s="124">
        <f t="shared" ca="1" si="6"/>
        <v>2.2737367544323206E-13</v>
      </c>
      <c r="I100" s="192">
        <f t="shared" si="7"/>
        <v>5.916666666666667</v>
      </c>
      <c r="J100" s="125">
        <f t="shared" si="13"/>
        <v>451162.85568025964</v>
      </c>
      <c r="K100" s="125">
        <f t="shared" si="8"/>
        <v>939.92261600054087</v>
      </c>
      <c r="L100" s="125">
        <f t="shared" si="9"/>
        <v>452102.77829626016</v>
      </c>
      <c r="M100" s="125">
        <f t="shared" ca="1" si="10"/>
        <v>101146.23437580391</v>
      </c>
      <c r="N100" s="125">
        <f t="shared" si="14"/>
        <v>46409.989706710454</v>
      </c>
      <c r="O100" s="125">
        <f t="shared" si="11"/>
        <v>270.72493995581101</v>
      </c>
      <c r="P100" s="125">
        <f t="shared" si="12"/>
        <v>46680.714646666267</v>
      </c>
      <c r="Q100" s="139"/>
      <c r="R100" s="139"/>
      <c r="S100" s="135"/>
      <c r="T100" s="135"/>
      <c r="U100" s="135"/>
      <c r="V100" s="135"/>
      <c r="W100" s="135"/>
      <c r="X100" s="135"/>
      <c r="Y100" s="135"/>
      <c r="Z100" s="135"/>
    </row>
    <row r="101" spans="1:26" ht="23.25" customHeight="1">
      <c r="A101" s="122">
        <v>72</v>
      </c>
      <c r="B101" s="123">
        <f t="shared" ca="1" si="0"/>
        <v>2356.3198166597949</v>
      </c>
      <c r="C101" s="123">
        <f t="shared" ca="1" si="1"/>
        <v>1833.7479419843842</v>
      </c>
      <c r="D101" s="124">
        <f t="shared" ca="1" si="2"/>
        <v>138200.99884528614</v>
      </c>
      <c r="E101" s="124">
        <f t="shared" ca="1" si="3"/>
        <v>522.57187467541075</v>
      </c>
      <c r="F101" s="124">
        <f t="shared" ca="1" si="4"/>
        <v>31454.02795421908</v>
      </c>
      <c r="G101" s="124">
        <f t="shared" ca="1" si="5"/>
        <v>350433.97204578086</v>
      </c>
      <c r="H101" s="124">
        <f t="shared" ca="1" si="6"/>
        <v>2.2737367544323206E-13</v>
      </c>
      <c r="I101" s="192">
        <f t="shared" si="7"/>
        <v>6</v>
      </c>
      <c r="J101" s="125">
        <f t="shared" si="13"/>
        <v>452102.77829626016</v>
      </c>
      <c r="K101" s="125">
        <f t="shared" si="8"/>
        <v>941.88078811720868</v>
      </c>
      <c r="L101" s="125">
        <f t="shared" si="9"/>
        <v>453044.65908437734</v>
      </c>
      <c r="M101" s="125">
        <f t="shared" ca="1" si="10"/>
        <v>102610.68703859649</v>
      </c>
      <c r="N101" s="125">
        <f t="shared" si="14"/>
        <v>46680.714646666267</v>
      </c>
      <c r="O101" s="125">
        <f t="shared" si="11"/>
        <v>272.3041687722199</v>
      </c>
      <c r="P101" s="125">
        <f t="shared" si="12"/>
        <v>46953.018815438489</v>
      </c>
      <c r="Q101" s="139"/>
      <c r="R101" s="139"/>
      <c r="S101" s="135"/>
      <c r="T101" s="135"/>
      <c r="U101" s="135"/>
      <c r="V101" s="135"/>
      <c r="W101" s="135"/>
      <c r="X101" s="135"/>
      <c r="Y101" s="135"/>
      <c r="Z101" s="135"/>
    </row>
    <row r="102" spans="1:26" ht="23.25" customHeight="1">
      <c r="A102" s="122">
        <v>73</v>
      </c>
      <c r="B102" s="123">
        <f t="shared" ca="1" si="0"/>
        <v>2356.3198166597949</v>
      </c>
      <c r="C102" s="123">
        <f t="shared" ca="1" si="1"/>
        <v>1831.0175039392052</v>
      </c>
      <c r="D102" s="124">
        <f t="shared" ca="1" si="2"/>
        <v>140032.01634922536</v>
      </c>
      <c r="E102" s="124">
        <f t="shared" ca="1" si="3"/>
        <v>525.30231272058973</v>
      </c>
      <c r="F102" s="124">
        <f t="shared" ca="1" si="4"/>
        <v>31979.330266939669</v>
      </c>
      <c r="G102" s="124">
        <f t="shared" ca="1" si="5"/>
        <v>349908.66973306029</v>
      </c>
      <c r="H102" s="124">
        <f t="shared" ca="1" si="6"/>
        <v>2.2737367544323206E-13</v>
      </c>
      <c r="I102" s="192">
        <f t="shared" si="7"/>
        <v>6.083333333333333</v>
      </c>
      <c r="J102" s="125">
        <f t="shared" si="13"/>
        <v>453044.65908437734</v>
      </c>
      <c r="K102" s="125">
        <f t="shared" si="8"/>
        <v>943.84303975911951</v>
      </c>
      <c r="L102" s="125">
        <f t="shared" si="9"/>
        <v>453988.50212413649</v>
      </c>
      <c r="M102" s="125">
        <f t="shared" ca="1" si="10"/>
        <v>104079.8323910762</v>
      </c>
      <c r="N102" s="125">
        <f t="shared" si="14"/>
        <v>46953.018815438489</v>
      </c>
      <c r="O102" s="125">
        <f t="shared" si="11"/>
        <v>273.89260975672454</v>
      </c>
      <c r="P102" s="125">
        <f t="shared" si="12"/>
        <v>47226.911425195212</v>
      </c>
      <c r="Q102" s="139"/>
      <c r="R102" s="139"/>
      <c r="S102" s="135"/>
      <c r="T102" s="135"/>
      <c r="U102" s="135"/>
      <c r="V102" s="135"/>
      <c r="W102" s="135"/>
      <c r="X102" s="135"/>
      <c r="Y102" s="135"/>
      <c r="Z102" s="135"/>
    </row>
    <row r="103" spans="1:26" ht="23.25" customHeight="1">
      <c r="A103" s="122">
        <v>74</v>
      </c>
      <c r="B103" s="123">
        <f t="shared" ca="1" si="0"/>
        <v>2356.3198166597949</v>
      </c>
      <c r="C103" s="123">
        <f t="shared" ca="1" si="1"/>
        <v>1828.2727993552403</v>
      </c>
      <c r="D103" s="124">
        <f t="shared" ca="1" si="2"/>
        <v>141860.2891485806</v>
      </c>
      <c r="E103" s="124">
        <f t="shared" ca="1" si="3"/>
        <v>528.04701730455463</v>
      </c>
      <c r="F103" s="124">
        <f t="shared" ca="1" si="4"/>
        <v>32507.377284244223</v>
      </c>
      <c r="G103" s="124">
        <f t="shared" ca="1" si="5"/>
        <v>349380.62271575572</v>
      </c>
      <c r="H103" s="124">
        <f t="shared" ca="1" si="6"/>
        <v>0</v>
      </c>
      <c r="I103" s="192">
        <f t="shared" si="7"/>
        <v>6.166666666666667</v>
      </c>
      <c r="J103" s="125">
        <f t="shared" si="13"/>
        <v>453988.50212413649</v>
      </c>
      <c r="K103" s="125">
        <f t="shared" si="8"/>
        <v>945.80937942528431</v>
      </c>
      <c r="L103" s="125">
        <f t="shared" si="9"/>
        <v>454934.3115035618</v>
      </c>
      <c r="M103" s="125">
        <f t="shared" ca="1" si="10"/>
        <v>105553.68878780608</v>
      </c>
      <c r="N103" s="125">
        <f t="shared" si="14"/>
        <v>47226.911425195212</v>
      </c>
      <c r="O103" s="125">
        <f t="shared" si="11"/>
        <v>275.49031664697208</v>
      </c>
      <c r="P103" s="125">
        <f t="shared" si="12"/>
        <v>47502.401741842186</v>
      </c>
      <c r="Q103" s="139"/>
      <c r="R103" s="139"/>
      <c r="S103" s="135"/>
      <c r="T103" s="135"/>
      <c r="U103" s="135"/>
      <c r="V103" s="135"/>
      <c r="W103" s="135"/>
      <c r="X103" s="135"/>
      <c r="Y103" s="135"/>
      <c r="Z103" s="135"/>
    </row>
    <row r="104" spans="1:26" ht="23.25" customHeight="1">
      <c r="A104" s="122">
        <v>75</v>
      </c>
      <c r="B104" s="123">
        <f t="shared" ca="1" si="0"/>
        <v>2356.3198166597949</v>
      </c>
      <c r="C104" s="123">
        <f t="shared" ca="1" si="1"/>
        <v>1825.5137536898237</v>
      </c>
      <c r="D104" s="124">
        <f t="shared" ca="1" si="2"/>
        <v>143685.80290227043</v>
      </c>
      <c r="E104" s="124">
        <f t="shared" ca="1" si="3"/>
        <v>530.80606296997121</v>
      </c>
      <c r="F104" s="124">
        <f t="shared" ca="1" si="4"/>
        <v>33038.183347214195</v>
      </c>
      <c r="G104" s="124">
        <f t="shared" ca="1" si="5"/>
        <v>348849.81665278575</v>
      </c>
      <c r="H104" s="124">
        <f t="shared" ca="1" si="6"/>
        <v>4.5474735088646412E-13</v>
      </c>
      <c r="I104" s="192">
        <f t="shared" si="7"/>
        <v>6.25</v>
      </c>
      <c r="J104" s="125">
        <f t="shared" si="13"/>
        <v>454934.3115035618</v>
      </c>
      <c r="K104" s="125">
        <f t="shared" si="8"/>
        <v>947.77981563242042</v>
      </c>
      <c r="L104" s="125">
        <f t="shared" si="9"/>
        <v>455882.09131919424</v>
      </c>
      <c r="M104" s="125">
        <f t="shared" ca="1" si="10"/>
        <v>107032.27466640848</v>
      </c>
      <c r="N104" s="125">
        <f t="shared" si="14"/>
        <v>47502.401741842186</v>
      </c>
      <c r="O104" s="125">
        <f t="shared" si="11"/>
        <v>277.09734349407944</v>
      </c>
      <c r="P104" s="125">
        <f t="shared" si="12"/>
        <v>47779.499085336269</v>
      </c>
      <c r="Q104" s="139"/>
      <c r="R104" s="139"/>
      <c r="S104" s="135"/>
      <c r="T104" s="135"/>
      <c r="U104" s="135"/>
      <c r="V104" s="135"/>
      <c r="W104" s="135"/>
      <c r="X104" s="135"/>
      <c r="Y104" s="135"/>
      <c r="Z104" s="135"/>
    </row>
    <row r="105" spans="1:26" ht="23.25" customHeight="1">
      <c r="A105" s="122">
        <v>76</v>
      </c>
      <c r="B105" s="123">
        <f t="shared" ca="1" si="0"/>
        <v>2356.3198166597949</v>
      </c>
      <c r="C105" s="123">
        <f t="shared" ca="1" si="1"/>
        <v>1822.7402920108057</v>
      </c>
      <c r="D105" s="124">
        <f t="shared" ca="1" si="2"/>
        <v>145508.54319428123</v>
      </c>
      <c r="E105" s="124">
        <f t="shared" ca="1" si="3"/>
        <v>533.57952464898926</v>
      </c>
      <c r="F105" s="124">
        <f t="shared" ca="1" si="4"/>
        <v>33571.762871863182</v>
      </c>
      <c r="G105" s="124">
        <f t="shared" ca="1" si="5"/>
        <v>348316.23712813674</v>
      </c>
      <c r="H105" s="124">
        <f t="shared" ca="1" si="6"/>
        <v>4.5474735088646412E-13</v>
      </c>
      <c r="I105" s="192">
        <f t="shared" si="7"/>
        <v>6.333333333333333</v>
      </c>
      <c r="J105" s="125">
        <f t="shared" si="13"/>
        <v>455882.09131919424</v>
      </c>
      <c r="K105" s="125">
        <f t="shared" si="8"/>
        <v>949.75435691498797</v>
      </c>
      <c r="L105" s="125">
        <f t="shared" si="9"/>
        <v>456831.84567610925</v>
      </c>
      <c r="M105" s="125">
        <f t="shared" ca="1" si="10"/>
        <v>108515.60854797252</v>
      </c>
      <c r="N105" s="125">
        <f t="shared" si="14"/>
        <v>47779.499085336269</v>
      </c>
      <c r="O105" s="125">
        <f t="shared" si="11"/>
        <v>278.71374466446156</v>
      </c>
      <c r="P105" s="125">
        <f t="shared" si="12"/>
        <v>48058.212830000732</v>
      </c>
      <c r="Q105" s="139"/>
      <c r="R105" s="139"/>
      <c r="S105" s="135"/>
      <c r="T105" s="135"/>
      <c r="U105" s="135"/>
      <c r="V105" s="135"/>
      <c r="W105" s="135"/>
      <c r="X105" s="135"/>
      <c r="Y105" s="135"/>
      <c r="Z105" s="135"/>
    </row>
    <row r="106" spans="1:26" ht="23.25" customHeight="1">
      <c r="A106" s="122">
        <v>77</v>
      </c>
      <c r="B106" s="123">
        <f t="shared" ca="1" si="0"/>
        <v>2356.3198166597949</v>
      </c>
      <c r="C106" s="123">
        <f t="shared" ca="1" si="1"/>
        <v>1819.9523389945145</v>
      </c>
      <c r="D106" s="124">
        <f t="shared" ca="1" si="2"/>
        <v>147328.49553327574</v>
      </c>
      <c r="E106" s="124">
        <f t="shared" ca="1" si="3"/>
        <v>536.36747766528038</v>
      </c>
      <c r="F106" s="124">
        <f t="shared" ca="1" si="4"/>
        <v>34108.130349528459</v>
      </c>
      <c r="G106" s="124">
        <f t="shared" ca="1" si="5"/>
        <v>347779.86965047143</v>
      </c>
      <c r="H106" s="124">
        <f t="shared" ca="1" si="6"/>
        <v>4.5474735088646412E-13</v>
      </c>
      <c r="I106" s="192">
        <f t="shared" si="7"/>
        <v>6.416666666666667</v>
      </c>
      <c r="J106" s="125">
        <f t="shared" si="13"/>
        <v>456831.84567610925</v>
      </c>
      <c r="K106" s="125">
        <f t="shared" si="8"/>
        <v>951.73301182522755</v>
      </c>
      <c r="L106" s="125">
        <f t="shared" si="9"/>
        <v>457783.5786879345</v>
      </c>
      <c r="M106" s="125">
        <f t="shared" ca="1" si="10"/>
        <v>110003.70903746306</v>
      </c>
      <c r="N106" s="125">
        <f t="shared" si="14"/>
        <v>48058.212830000732</v>
      </c>
      <c r="O106" s="125">
        <f t="shared" si="11"/>
        <v>280.33957484167092</v>
      </c>
      <c r="P106" s="125">
        <f t="shared" si="12"/>
        <v>48338.552404842405</v>
      </c>
      <c r="Q106" s="139"/>
      <c r="R106" s="139"/>
      <c r="S106" s="135"/>
      <c r="T106" s="135"/>
      <c r="U106" s="135"/>
      <c r="V106" s="135"/>
      <c r="W106" s="135"/>
      <c r="X106" s="135"/>
      <c r="Y106" s="135"/>
      <c r="Z106" s="135"/>
    </row>
    <row r="107" spans="1:26" ht="23.25" customHeight="1">
      <c r="A107" s="122">
        <v>78</v>
      </c>
      <c r="B107" s="123">
        <f t="shared" ca="1" si="0"/>
        <v>2356.3198166597949</v>
      </c>
      <c r="C107" s="123">
        <f t="shared" ca="1" si="1"/>
        <v>1817.1498189237134</v>
      </c>
      <c r="D107" s="124">
        <f t="shared" ca="1" si="2"/>
        <v>149145.64535219944</v>
      </c>
      <c r="E107" s="124">
        <f t="shared" ca="1" si="3"/>
        <v>539.16999773608154</v>
      </c>
      <c r="F107" s="124">
        <f t="shared" ca="1" si="4"/>
        <v>34647.300347264543</v>
      </c>
      <c r="G107" s="124">
        <f t="shared" ca="1" si="5"/>
        <v>347240.69965273538</v>
      </c>
      <c r="H107" s="124">
        <f t="shared" ca="1" si="6"/>
        <v>2.2737367544323206E-13</v>
      </c>
      <c r="I107" s="192">
        <f t="shared" si="7"/>
        <v>6.5</v>
      </c>
      <c r="J107" s="125">
        <f t="shared" si="13"/>
        <v>457783.5786879345</v>
      </c>
      <c r="K107" s="125">
        <f t="shared" si="8"/>
        <v>953.7157889331969</v>
      </c>
      <c r="L107" s="125">
        <f t="shared" si="9"/>
        <v>458737.29447686771</v>
      </c>
      <c r="M107" s="125">
        <f t="shared" ca="1" si="10"/>
        <v>111496.59482413233</v>
      </c>
      <c r="N107" s="125">
        <f t="shared" si="14"/>
        <v>48338.552404842405</v>
      </c>
      <c r="O107" s="125">
        <f t="shared" si="11"/>
        <v>281.97488902824739</v>
      </c>
      <c r="P107" s="125">
        <f t="shared" si="12"/>
        <v>48620.527293870655</v>
      </c>
      <c r="Q107" s="139"/>
      <c r="R107" s="139"/>
      <c r="S107" s="135"/>
      <c r="T107" s="135"/>
      <c r="U107" s="135"/>
      <c r="V107" s="135"/>
      <c r="W107" s="135"/>
      <c r="X107" s="135"/>
      <c r="Y107" s="135"/>
      <c r="Z107" s="135"/>
    </row>
    <row r="108" spans="1:26" ht="23.25" customHeight="1">
      <c r="A108" s="122">
        <v>79</v>
      </c>
      <c r="B108" s="123">
        <f t="shared" ca="1" si="0"/>
        <v>2356.3198166597949</v>
      </c>
      <c r="C108" s="123">
        <f t="shared" ca="1" si="1"/>
        <v>1814.3326556855425</v>
      </c>
      <c r="D108" s="124">
        <f t="shared" ca="1" si="2"/>
        <v>150959.97800788499</v>
      </c>
      <c r="E108" s="124">
        <f t="shared" ca="1" si="3"/>
        <v>541.98716097425245</v>
      </c>
      <c r="F108" s="124">
        <f t="shared" ca="1" si="4"/>
        <v>35189.287508238798</v>
      </c>
      <c r="G108" s="124">
        <f t="shared" ca="1" si="5"/>
        <v>346698.71249176114</v>
      </c>
      <c r="H108" s="124">
        <f t="shared" ca="1" si="6"/>
        <v>2.2737367544323206E-13</v>
      </c>
      <c r="I108" s="192">
        <f t="shared" si="7"/>
        <v>6.583333333333333</v>
      </c>
      <c r="J108" s="125">
        <f t="shared" si="13"/>
        <v>458737.29447686771</v>
      </c>
      <c r="K108" s="125">
        <f t="shared" si="8"/>
        <v>955.70269682680771</v>
      </c>
      <c r="L108" s="125">
        <f t="shared" si="9"/>
        <v>459692.99717369454</v>
      </c>
      <c r="M108" s="125">
        <f t="shared" ca="1" si="10"/>
        <v>112994.28468193341</v>
      </c>
      <c r="N108" s="125">
        <f t="shared" si="14"/>
        <v>48620.527293870655</v>
      </c>
      <c r="O108" s="125">
        <f t="shared" si="11"/>
        <v>283.61974254757882</v>
      </c>
      <c r="P108" s="125">
        <f t="shared" si="12"/>
        <v>48904.147036418231</v>
      </c>
      <c r="Q108" s="139"/>
      <c r="R108" s="139"/>
      <c r="S108" s="135"/>
      <c r="T108" s="135"/>
      <c r="U108" s="135"/>
      <c r="V108" s="135"/>
      <c r="W108" s="135"/>
      <c r="X108" s="135"/>
      <c r="Y108" s="135"/>
      <c r="Z108" s="135"/>
    </row>
    <row r="109" spans="1:26" ht="23.25" customHeight="1">
      <c r="A109" s="122">
        <v>80</v>
      </c>
      <c r="B109" s="123">
        <f t="shared" ca="1" si="0"/>
        <v>2356.3198166597949</v>
      </c>
      <c r="C109" s="123">
        <f t="shared" ca="1" si="1"/>
        <v>1811.5007727694522</v>
      </c>
      <c r="D109" s="124">
        <f t="shared" ca="1" si="2"/>
        <v>152771.47878065443</v>
      </c>
      <c r="E109" s="124">
        <f t="shared" ca="1" si="3"/>
        <v>544.81904389034275</v>
      </c>
      <c r="F109" s="124">
        <f t="shared" ca="1" si="4"/>
        <v>35734.106552129138</v>
      </c>
      <c r="G109" s="124">
        <f t="shared" ca="1" si="5"/>
        <v>346153.8934478708</v>
      </c>
      <c r="H109" s="124">
        <f t="shared" ca="1" si="6"/>
        <v>2.2737367544323206E-13</v>
      </c>
      <c r="I109" s="192">
        <f t="shared" si="7"/>
        <v>6.666666666666667</v>
      </c>
      <c r="J109" s="125">
        <f t="shared" si="13"/>
        <v>459692.99717369454</v>
      </c>
      <c r="K109" s="125">
        <f t="shared" si="8"/>
        <v>957.69374411186357</v>
      </c>
      <c r="L109" s="125">
        <f t="shared" si="9"/>
        <v>460650.69091780641</v>
      </c>
      <c r="M109" s="125">
        <f t="shared" ca="1" si="10"/>
        <v>114496.79746993561</v>
      </c>
      <c r="N109" s="125">
        <f t="shared" si="14"/>
        <v>48904.147036418231</v>
      </c>
      <c r="O109" s="125">
        <f t="shared" si="11"/>
        <v>285.27419104577302</v>
      </c>
      <c r="P109" s="125">
        <f t="shared" si="12"/>
        <v>49189.421227464001</v>
      </c>
      <c r="Q109" s="139"/>
      <c r="R109" s="139"/>
      <c r="S109" s="135"/>
      <c r="T109" s="135"/>
      <c r="U109" s="135"/>
      <c r="V109" s="135"/>
      <c r="W109" s="135"/>
      <c r="X109" s="135"/>
      <c r="Y109" s="135"/>
      <c r="Z109" s="135"/>
    </row>
    <row r="110" spans="1:26" ht="23.25" customHeight="1">
      <c r="A110" s="122">
        <v>81</v>
      </c>
      <c r="B110" s="123">
        <f t="shared" ca="1" si="0"/>
        <v>2356.3198166597949</v>
      </c>
      <c r="C110" s="123">
        <f t="shared" ca="1" si="1"/>
        <v>1808.6540932651251</v>
      </c>
      <c r="D110" s="124">
        <f t="shared" ca="1" si="2"/>
        <v>154580.13287391956</v>
      </c>
      <c r="E110" s="124">
        <f t="shared" ca="1" si="3"/>
        <v>547.66572339466984</v>
      </c>
      <c r="F110" s="124">
        <f t="shared" ca="1" si="4"/>
        <v>36281.772275523806</v>
      </c>
      <c r="G110" s="124">
        <f t="shared" ca="1" si="5"/>
        <v>345606.22772447614</v>
      </c>
      <c r="H110" s="124">
        <f t="shared" ca="1" si="6"/>
        <v>2.2737367544323206E-13</v>
      </c>
      <c r="I110" s="192">
        <f t="shared" si="7"/>
        <v>6.75</v>
      </c>
      <c r="J110" s="125">
        <f t="shared" si="13"/>
        <v>460650.69091780641</v>
      </c>
      <c r="K110" s="125">
        <f t="shared" si="8"/>
        <v>959.68893941209672</v>
      </c>
      <c r="L110" s="125">
        <f t="shared" si="9"/>
        <v>461610.37985721853</v>
      </c>
      <c r="M110" s="125">
        <f t="shared" ca="1" si="10"/>
        <v>116004.1521327424</v>
      </c>
      <c r="N110" s="125">
        <f t="shared" si="14"/>
        <v>49189.421227464001</v>
      </c>
      <c r="O110" s="125">
        <f t="shared" si="11"/>
        <v>286.93829049354002</v>
      </c>
      <c r="P110" s="125">
        <f t="shared" si="12"/>
        <v>49476.359517957542</v>
      </c>
      <c r="Q110" s="139"/>
      <c r="R110" s="139"/>
      <c r="S110" s="135"/>
      <c r="T110" s="135"/>
      <c r="U110" s="135"/>
      <c r="V110" s="135"/>
      <c r="W110" s="135"/>
      <c r="X110" s="135"/>
      <c r="Y110" s="135"/>
      <c r="Z110" s="135"/>
    </row>
    <row r="111" spans="1:26" ht="23.25" customHeight="1">
      <c r="A111" s="122">
        <v>82</v>
      </c>
      <c r="B111" s="123">
        <f t="shared" ca="1" si="0"/>
        <v>2356.3198166597949</v>
      </c>
      <c r="C111" s="123">
        <f t="shared" ca="1" si="1"/>
        <v>1805.7925398603879</v>
      </c>
      <c r="D111" s="124">
        <f t="shared" ca="1" si="2"/>
        <v>156385.92541377994</v>
      </c>
      <c r="E111" s="124">
        <f t="shared" ca="1" si="3"/>
        <v>550.52727679940699</v>
      </c>
      <c r="F111" s="124">
        <f t="shared" ca="1" si="4"/>
        <v>36832.299552323217</v>
      </c>
      <c r="G111" s="124">
        <f t="shared" ca="1" si="5"/>
        <v>345055.7004476767</v>
      </c>
      <c r="H111" s="124">
        <f t="shared" ca="1" si="6"/>
        <v>4.5474735088646412E-13</v>
      </c>
      <c r="I111" s="192">
        <f t="shared" si="7"/>
        <v>6.833333333333333</v>
      </c>
      <c r="J111" s="125">
        <f t="shared" si="13"/>
        <v>461610.37985721853</v>
      </c>
      <c r="K111" s="125">
        <f t="shared" si="8"/>
        <v>961.68829136920522</v>
      </c>
      <c r="L111" s="125">
        <f t="shared" si="9"/>
        <v>462572.06814858771</v>
      </c>
      <c r="M111" s="125">
        <f t="shared" ca="1" si="10"/>
        <v>117516.36770091101</v>
      </c>
      <c r="N111" s="125">
        <f t="shared" si="14"/>
        <v>49476.359517957542</v>
      </c>
      <c r="O111" s="125">
        <f t="shared" si="11"/>
        <v>288.61209718808567</v>
      </c>
      <c r="P111" s="125">
        <f t="shared" si="12"/>
        <v>49764.97161514563</v>
      </c>
      <c r="Q111" s="139"/>
      <c r="R111" s="139"/>
      <c r="S111" s="135"/>
      <c r="T111" s="135"/>
      <c r="U111" s="135"/>
      <c r="V111" s="135"/>
      <c r="W111" s="135"/>
      <c r="X111" s="135"/>
      <c r="Y111" s="135"/>
      <c r="Z111" s="135"/>
    </row>
    <row r="112" spans="1:26" ht="23.25" customHeight="1">
      <c r="A112" s="122">
        <v>83</v>
      </c>
      <c r="B112" s="123">
        <f t="shared" ca="1" si="0"/>
        <v>2356.3198166597949</v>
      </c>
      <c r="C112" s="123">
        <f t="shared" ca="1" si="1"/>
        <v>1802.916034839111</v>
      </c>
      <c r="D112" s="124">
        <f t="shared" ca="1" si="2"/>
        <v>158188.84144861906</v>
      </c>
      <c r="E112" s="124">
        <f t="shared" ca="1" si="3"/>
        <v>553.40378182068389</v>
      </c>
      <c r="F112" s="124">
        <f t="shared" ca="1" si="4"/>
        <v>37385.703334143902</v>
      </c>
      <c r="G112" s="124">
        <f t="shared" ca="1" si="5"/>
        <v>344502.29666585603</v>
      </c>
      <c r="H112" s="124">
        <f t="shared" ca="1" si="6"/>
        <v>2.2737367544323206E-13</v>
      </c>
      <c r="I112" s="192">
        <f t="shared" si="7"/>
        <v>6.916666666666667</v>
      </c>
      <c r="J112" s="125">
        <f t="shared" si="13"/>
        <v>462572.06814858771</v>
      </c>
      <c r="K112" s="125">
        <f t="shared" si="8"/>
        <v>963.69180864289103</v>
      </c>
      <c r="L112" s="125">
        <f t="shared" si="9"/>
        <v>463535.75995723059</v>
      </c>
      <c r="M112" s="125">
        <f t="shared" ca="1" si="10"/>
        <v>119033.46329137456</v>
      </c>
      <c r="N112" s="125">
        <f t="shared" si="14"/>
        <v>49764.97161514563</v>
      </c>
      <c r="O112" s="125">
        <f t="shared" si="11"/>
        <v>290.29566775501621</v>
      </c>
      <c r="P112" s="125">
        <f t="shared" si="12"/>
        <v>50055.267282900648</v>
      </c>
      <c r="Q112" s="139"/>
      <c r="R112" s="139"/>
      <c r="S112" s="135"/>
      <c r="T112" s="135"/>
      <c r="U112" s="135"/>
      <c r="V112" s="135"/>
      <c r="W112" s="135"/>
      <c r="X112" s="135"/>
      <c r="Y112" s="135"/>
      <c r="Z112" s="135"/>
    </row>
    <row r="113" spans="1:26" ht="23.25" customHeight="1">
      <c r="A113" s="122">
        <v>84</v>
      </c>
      <c r="B113" s="123">
        <f t="shared" ca="1" si="0"/>
        <v>2356.3198166597949</v>
      </c>
      <c r="C113" s="123">
        <f t="shared" ca="1" si="1"/>
        <v>1800.0245000790978</v>
      </c>
      <c r="D113" s="124">
        <f t="shared" ca="1" si="2"/>
        <v>159988.86594869816</v>
      </c>
      <c r="E113" s="124">
        <f t="shared" ca="1" si="3"/>
        <v>556.29531658069709</v>
      </c>
      <c r="F113" s="124">
        <f t="shared" ca="1" si="4"/>
        <v>37941.998650724599</v>
      </c>
      <c r="G113" s="124">
        <f t="shared" ca="1" si="5"/>
        <v>343946.00134927535</v>
      </c>
      <c r="H113" s="124">
        <f t="shared" ca="1" si="6"/>
        <v>0</v>
      </c>
      <c r="I113" s="192">
        <f t="shared" si="7"/>
        <v>7</v>
      </c>
      <c r="J113" s="125">
        <f t="shared" si="13"/>
        <v>463535.75995723059</v>
      </c>
      <c r="K113" s="125">
        <f t="shared" si="8"/>
        <v>965.69949991089709</v>
      </c>
      <c r="L113" s="125">
        <f t="shared" si="9"/>
        <v>464501.45945714146</v>
      </c>
      <c r="M113" s="125">
        <f t="shared" ca="1" si="10"/>
        <v>120555.45810786611</v>
      </c>
      <c r="N113" s="125">
        <f t="shared" si="14"/>
        <v>50055.267282900648</v>
      </c>
      <c r="O113" s="125">
        <f t="shared" si="11"/>
        <v>291.98905915025381</v>
      </c>
      <c r="P113" s="125">
        <f t="shared" si="12"/>
        <v>50347.256342050903</v>
      </c>
      <c r="Q113" s="139"/>
      <c r="R113" s="139"/>
      <c r="S113" s="135"/>
      <c r="T113" s="135"/>
      <c r="U113" s="135"/>
      <c r="V113" s="135"/>
      <c r="W113" s="135"/>
      <c r="X113" s="135"/>
      <c r="Y113" s="135"/>
      <c r="Z113" s="135"/>
    </row>
    <row r="114" spans="1:26" ht="23.25" customHeight="1">
      <c r="A114" s="122">
        <v>85</v>
      </c>
      <c r="B114" s="123">
        <f t="shared" ca="1" si="0"/>
        <v>2356.3198166597949</v>
      </c>
      <c r="C114" s="123">
        <f t="shared" ca="1" si="1"/>
        <v>1797.117857049964</v>
      </c>
      <c r="D114" s="124">
        <f t="shared" ca="1" si="2"/>
        <v>161785.98380574814</v>
      </c>
      <c r="E114" s="124">
        <f t="shared" ca="1" si="3"/>
        <v>559.20195960983096</v>
      </c>
      <c r="F114" s="124">
        <f t="shared" ca="1" si="4"/>
        <v>38501.200610334432</v>
      </c>
      <c r="G114" s="124">
        <f t="shared" ca="1" si="5"/>
        <v>343386.79938966554</v>
      </c>
      <c r="H114" s="124">
        <f t="shared" ca="1" si="6"/>
        <v>0</v>
      </c>
      <c r="I114" s="192">
        <f t="shared" si="7"/>
        <v>7.083333333333333</v>
      </c>
      <c r="J114" s="125">
        <f t="shared" si="13"/>
        <v>464501.45945714146</v>
      </c>
      <c r="K114" s="125">
        <f t="shared" si="8"/>
        <v>967.71137386904468</v>
      </c>
      <c r="L114" s="125">
        <f t="shared" si="9"/>
        <v>465469.1708310105</v>
      </c>
      <c r="M114" s="125">
        <f t="shared" ca="1" si="10"/>
        <v>122082.37144134496</v>
      </c>
      <c r="N114" s="125">
        <f t="shared" si="14"/>
        <v>50347.256342050903</v>
      </c>
      <c r="O114" s="125">
        <f t="shared" si="11"/>
        <v>293.69232866196364</v>
      </c>
      <c r="P114" s="125">
        <f t="shared" si="12"/>
        <v>50640.948670712867</v>
      </c>
      <c r="Q114" s="139"/>
      <c r="R114" s="139"/>
      <c r="S114" s="135"/>
      <c r="T114" s="135"/>
      <c r="U114" s="135"/>
      <c r="V114" s="135"/>
      <c r="W114" s="135"/>
      <c r="X114" s="135"/>
      <c r="Y114" s="135"/>
      <c r="Z114" s="135"/>
    </row>
    <row r="115" spans="1:26" ht="23.25" customHeight="1">
      <c r="A115" s="122">
        <v>86</v>
      </c>
      <c r="B115" s="123">
        <f t="shared" ca="1" si="0"/>
        <v>2356.3198166597949</v>
      </c>
      <c r="C115" s="123">
        <f t="shared" ca="1" si="1"/>
        <v>1794.1960268110026</v>
      </c>
      <c r="D115" s="124">
        <f t="shared" ca="1" si="2"/>
        <v>163580.17983255914</v>
      </c>
      <c r="E115" s="124">
        <f t="shared" ca="1" si="3"/>
        <v>562.12378984879228</v>
      </c>
      <c r="F115" s="124">
        <f t="shared" ca="1" si="4"/>
        <v>39063.324400183221</v>
      </c>
      <c r="G115" s="124">
        <f t="shared" ca="1" si="5"/>
        <v>342824.67559981672</v>
      </c>
      <c r="H115" s="124">
        <f t="shared" ca="1" si="6"/>
        <v>0</v>
      </c>
      <c r="I115" s="192">
        <f t="shared" si="7"/>
        <v>7.166666666666667</v>
      </c>
      <c r="J115" s="125">
        <f t="shared" si="13"/>
        <v>465469.1708310105</v>
      </c>
      <c r="K115" s="125">
        <f t="shared" si="8"/>
        <v>969.72743923127189</v>
      </c>
      <c r="L115" s="125">
        <f t="shared" si="9"/>
        <v>466438.8982702418</v>
      </c>
      <c r="M115" s="125">
        <f t="shared" ca="1" si="10"/>
        <v>123614.22267042508</v>
      </c>
      <c r="N115" s="125">
        <f t="shared" si="14"/>
        <v>50640.948670712867</v>
      </c>
      <c r="O115" s="125">
        <f t="shared" si="11"/>
        <v>295.40553391249176</v>
      </c>
      <c r="P115" s="125">
        <f t="shared" si="12"/>
        <v>50936.354204625357</v>
      </c>
      <c r="Q115" s="139"/>
      <c r="R115" s="139"/>
      <c r="S115" s="135"/>
      <c r="T115" s="135"/>
      <c r="U115" s="135"/>
      <c r="V115" s="135"/>
      <c r="W115" s="135"/>
      <c r="X115" s="135"/>
      <c r="Y115" s="135"/>
      <c r="Z115" s="135"/>
    </row>
    <row r="116" spans="1:26" ht="23.25" customHeight="1">
      <c r="A116" s="122">
        <v>87</v>
      </c>
      <c r="B116" s="123">
        <f t="shared" ca="1" si="0"/>
        <v>2356.3198166597949</v>
      </c>
      <c r="C116" s="123">
        <f t="shared" ca="1" si="1"/>
        <v>1791.2589300090426</v>
      </c>
      <c r="D116" s="124">
        <f t="shared" ca="1" si="2"/>
        <v>165371.43876256817</v>
      </c>
      <c r="E116" s="124">
        <f t="shared" ca="1" si="3"/>
        <v>565.06088665075231</v>
      </c>
      <c r="F116" s="124">
        <f t="shared" ca="1" si="4"/>
        <v>39628.385286833975</v>
      </c>
      <c r="G116" s="124">
        <f t="shared" ca="1" si="5"/>
        <v>342259.61471316597</v>
      </c>
      <c r="H116" s="124">
        <f t="shared" ca="1" si="6"/>
        <v>0</v>
      </c>
      <c r="I116" s="192">
        <f t="shared" si="7"/>
        <v>7.25</v>
      </c>
      <c r="J116" s="125">
        <f t="shared" si="13"/>
        <v>466438.8982702418</v>
      </c>
      <c r="K116" s="125">
        <f t="shared" si="8"/>
        <v>971.74770472967043</v>
      </c>
      <c r="L116" s="125">
        <f t="shared" si="9"/>
        <v>467410.64597497147</v>
      </c>
      <c r="M116" s="125">
        <f t="shared" ca="1" si="10"/>
        <v>125151.0312618055</v>
      </c>
      <c r="N116" s="125">
        <f t="shared" si="14"/>
        <v>50936.354204625357</v>
      </c>
      <c r="O116" s="125">
        <f t="shared" si="11"/>
        <v>297.12873286031459</v>
      </c>
      <c r="P116" s="125">
        <f t="shared" si="12"/>
        <v>51233.482937485671</v>
      </c>
      <c r="Q116" s="139"/>
      <c r="R116" s="139"/>
      <c r="S116" s="135"/>
      <c r="T116" s="135"/>
      <c r="U116" s="135"/>
      <c r="V116" s="135"/>
      <c r="W116" s="135"/>
      <c r="X116" s="135"/>
      <c r="Y116" s="135"/>
      <c r="Z116" s="135"/>
    </row>
    <row r="117" spans="1:26" ht="23.25" customHeight="1">
      <c r="A117" s="122">
        <v>88</v>
      </c>
      <c r="B117" s="123">
        <f t="shared" ca="1" si="0"/>
        <v>2356.3198166597949</v>
      </c>
      <c r="C117" s="123">
        <f t="shared" ca="1" si="1"/>
        <v>1788.3064868762924</v>
      </c>
      <c r="D117" s="124">
        <f t="shared" ca="1" si="2"/>
        <v>167159.74524944447</v>
      </c>
      <c r="E117" s="124">
        <f t="shared" ca="1" si="3"/>
        <v>568.01332978350251</v>
      </c>
      <c r="F117" s="124">
        <f t="shared" ca="1" si="4"/>
        <v>40196.39861661748</v>
      </c>
      <c r="G117" s="124">
        <f t="shared" ca="1" si="5"/>
        <v>341691.60138338245</v>
      </c>
      <c r="H117" s="124">
        <f t="shared" ca="1" si="6"/>
        <v>2.2737367544323206E-13</v>
      </c>
      <c r="I117" s="192">
        <f t="shared" si="7"/>
        <v>7.333333333333333</v>
      </c>
      <c r="J117" s="125">
        <f t="shared" si="13"/>
        <v>467410.64597497147</v>
      </c>
      <c r="K117" s="125">
        <f t="shared" si="8"/>
        <v>973.77217911452385</v>
      </c>
      <c r="L117" s="125">
        <f t="shared" si="9"/>
        <v>468384.41815408599</v>
      </c>
      <c r="M117" s="125">
        <f t="shared" ca="1" si="10"/>
        <v>126692.81677070353</v>
      </c>
      <c r="N117" s="125">
        <f t="shared" si="14"/>
        <v>51233.482937485671</v>
      </c>
      <c r="O117" s="125">
        <f t="shared" si="11"/>
        <v>298.86198380199977</v>
      </c>
      <c r="P117" s="125">
        <f t="shared" si="12"/>
        <v>51532.344921287673</v>
      </c>
      <c r="Q117" s="139"/>
      <c r="R117" s="139"/>
      <c r="S117" s="135"/>
      <c r="T117" s="135"/>
      <c r="U117" s="135"/>
      <c r="V117" s="135"/>
      <c r="W117" s="135"/>
      <c r="X117" s="135"/>
      <c r="Y117" s="135"/>
      <c r="Z117" s="135"/>
    </row>
    <row r="118" spans="1:26" ht="23.25" customHeight="1">
      <c r="A118" s="122">
        <v>89</v>
      </c>
      <c r="B118" s="123">
        <f t="shared" ca="1" si="0"/>
        <v>2356.3198166597949</v>
      </c>
      <c r="C118" s="123">
        <f t="shared" ca="1" si="1"/>
        <v>1785.3386172281735</v>
      </c>
      <c r="D118" s="124">
        <f t="shared" ca="1" si="2"/>
        <v>168945.08386667265</v>
      </c>
      <c r="E118" s="124">
        <f t="shared" ca="1" si="3"/>
        <v>570.98119943162146</v>
      </c>
      <c r="F118" s="124">
        <f t="shared" ca="1" si="4"/>
        <v>40767.379816049099</v>
      </c>
      <c r="G118" s="124">
        <f t="shared" ca="1" si="5"/>
        <v>341120.62018395081</v>
      </c>
      <c r="H118" s="124">
        <f t="shared" ca="1" si="6"/>
        <v>2.2737367544323206E-13</v>
      </c>
      <c r="I118" s="192">
        <f t="shared" si="7"/>
        <v>7.416666666666667</v>
      </c>
      <c r="J118" s="125">
        <f t="shared" si="13"/>
        <v>468384.41815408599</v>
      </c>
      <c r="K118" s="125">
        <f t="shared" si="8"/>
        <v>975.80087115434583</v>
      </c>
      <c r="L118" s="125">
        <f t="shared" si="9"/>
        <v>469360.21902524034</v>
      </c>
      <c r="M118" s="125">
        <f t="shared" ca="1" si="10"/>
        <v>128239.59884128952</v>
      </c>
      <c r="N118" s="125">
        <f t="shared" si="14"/>
        <v>51532.344921287673</v>
      </c>
      <c r="O118" s="125">
        <f t="shared" si="11"/>
        <v>300.60534537417811</v>
      </c>
      <c r="P118" s="125">
        <f t="shared" si="12"/>
        <v>51832.95026666185</v>
      </c>
      <c r="Q118" s="139"/>
      <c r="R118" s="139"/>
      <c r="S118" s="135"/>
      <c r="T118" s="135"/>
      <c r="U118" s="135"/>
      <c r="V118" s="135"/>
      <c r="W118" s="135"/>
      <c r="X118" s="135"/>
      <c r="Y118" s="135"/>
      <c r="Z118" s="135"/>
    </row>
    <row r="119" spans="1:26" ht="23.25" customHeight="1">
      <c r="A119" s="122">
        <v>90</v>
      </c>
      <c r="B119" s="123">
        <f t="shared" ca="1" si="0"/>
        <v>2356.3198166597949</v>
      </c>
      <c r="C119" s="123">
        <f t="shared" ca="1" si="1"/>
        <v>1782.3552404611432</v>
      </c>
      <c r="D119" s="124">
        <f t="shared" ca="1" si="2"/>
        <v>170727.4391071338</v>
      </c>
      <c r="E119" s="124">
        <f t="shared" ca="1" si="3"/>
        <v>573.96457619865168</v>
      </c>
      <c r="F119" s="124">
        <f t="shared" ca="1" si="4"/>
        <v>41341.344392247753</v>
      </c>
      <c r="G119" s="124">
        <f t="shared" ca="1" si="5"/>
        <v>340546.65560775215</v>
      </c>
      <c r="H119" s="124">
        <f t="shared" ca="1" si="6"/>
        <v>2.2737367544323206E-13</v>
      </c>
      <c r="I119" s="192">
        <f t="shared" si="7"/>
        <v>7.5</v>
      </c>
      <c r="J119" s="125">
        <f t="shared" si="13"/>
        <v>469360.21902524034</v>
      </c>
      <c r="K119" s="125">
        <f t="shared" si="8"/>
        <v>977.83378963591736</v>
      </c>
      <c r="L119" s="125">
        <f t="shared" si="9"/>
        <v>470338.05281487625</v>
      </c>
      <c r="M119" s="125">
        <f t="shared" ca="1" si="10"/>
        <v>129791.3972071241</v>
      </c>
      <c r="N119" s="125">
        <f t="shared" si="14"/>
        <v>51832.95026666185</v>
      </c>
      <c r="O119" s="125">
        <f t="shared" si="11"/>
        <v>302.35887655552744</v>
      </c>
      <c r="P119" s="125">
        <f t="shared" si="12"/>
        <v>52135.309143217375</v>
      </c>
      <c r="Q119" s="139"/>
      <c r="R119" s="139"/>
      <c r="S119" s="135"/>
      <c r="T119" s="135"/>
      <c r="U119" s="135"/>
      <c r="V119" s="135"/>
      <c r="W119" s="135"/>
      <c r="X119" s="135"/>
      <c r="Y119" s="135"/>
      <c r="Z119" s="135"/>
    </row>
    <row r="120" spans="1:26" ht="23.25" customHeight="1">
      <c r="A120" s="122">
        <v>91</v>
      </c>
      <c r="B120" s="123">
        <f t="shared" ca="1" si="0"/>
        <v>2356.3198166597949</v>
      </c>
      <c r="C120" s="123">
        <f t="shared" ca="1" si="1"/>
        <v>1779.3562755505052</v>
      </c>
      <c r="D120" s="124">
        <f t="shared" ca="1" si="2"/>
        <v>172506.7953826843</v>
      </c>
      <c r="E120" s="124">
        <f t="shared" ca="1" si="3"/>
        <v>576.96354110928974</v>
      </c>
      <c r="F120" s="124">
        <f t="shared" ca="1" si="4"/>
        <v>41918.307933357042</v>
      </c>
      <c r="G120" s="124">
        <f t="shared" ca="1" si="5"/>
        <v>339969.69206664286</v>
      </c>
      <c r="H120" s="124">
        <f t="shared" ca="1" si="6"/>
        <v>6.8212102632969618E-13</v>
      </c>
      <c r="I120" s="192">
        <f t="shared" si="7"/>
        <v>7.583333333333333</v>
      </c>
      <c r="J120" s="125">
        <f t="shared" si="13"/>
        <v>470338.05281487625</v>
      </c>
      <c r="K120" s="125">
        <f t="shared" si="8"/>
        <v>979.87094336432551</v>
      </c>
      <c r="L120" s="125">
        <f t="shared" si="9"/>
        <v>471317.92375824059</v>
      </c>
      <c r="M120" s="125">
        <f t="shared" ca="1" si="10"/>
        <v>131348.23169159773</v>
      </c>
      <c r="N120" s="125">
        <f t="shared" si="14"/>
        <v>52135.309143217375</v>
      </c>
      <c r="O120" s="125">
        <f t="shared" si="11"/>
        <v>304.12263666876805</v>
      </c>
      <c r="P120" s="125">
        <f t="shared" si="12"/>
        <v>52439.431779886145</v>
      </c>
      <c r="Q120" s="139"/>
      <c r="R120" s="139"/>
      <c r="S120" s="135"/>
      <c r="T120" s="135"/>
      <c r="U120" s="135"/>
      <c r="V120" s="135"/>
      <c r="W120" s="135"/>
      <c r="X120" s="135"/>
      <c r="Y120" s="135"/>
      <c r="Z120" s="135"/>
    </row>
    <row r="121" spans="1:26" ht="23.25" customHeight="1">
      <c r="A121" s="122">
        <v>92</v>
      </c>
      <c r="B121" s="123">
        <f t="shared" ca="1" si="0"/>
        <v>2356.3198166597949</v>
      </c>
      <c r="C121" s="123">
        <f t="shared" ca="1" si="1"/>
        <v>1776.3416410482091</v>
      </c>
      <c r="D121" s="124">
        <f t="shared" ca="1" si="2"/>
        <v>174283.1370237325</v>
      </c>
      <c r="E121" s="124">
        <f t="shared" ca="1" si="3"/>
        <v>579.97817561158581</v>
      </c>
      <c r="F121" s="124">
        <f t="shared" ca="1" si="4"/>
        <v>42498.286108968627</v>
      </c>
      <c r="G121" s="124">
        <f t="shared" ca="1" si="5"/>
        <v>339389.71389103128</v>
      </c>
      <c r="H121" s="124">
        <f t="shared" ca="1" si="6"/>
        <v>6.8212102632969618E-13</v>
      </c>
      <c r="I121" s="192">
        <f t="shared" si="7"/>
        <v>7.666666666666667</v>
      </c>
      <c r="J121" s="125">
        <f t="shared" si="13"/>
        <v>471317.92375824059</v>
      </c>
      <c r="K121" s="125">
        <f t="shared" si="8"/>
        <v>981.9123411630012</v>
      </c>
      <c r="L121" s="125">
        <f t="shared" si="9"/>
        <v>472299.83609940362</v>
      </c>
      <c r="M121" s="125">
        <f t="shared" ca="1" si="10"/>
        <v>132910.12220837234</v>
      </c>
      <c r="N121" s="125">
        <f t="shared" si="14"/>
        <v>52439.431779886145</v>
      </c>
      <c r="O121" s="125">
        <f t="shared" si="11"/>
        <v>305.8966853826692</v>
      </c>
      <c r="P121" s="125">
        <f t="shared" si="12"/>
        <v>52745.328465268816</v>
      </c>
      <c r="Q121" s="139"/>
      <c r="R121" s="139"/>
      <c r="S121" s="135"/>
      <c r="T121" s="135"/>
      <c r="U121" s="135"/>
      <c r="V121" s="135"/>
      <c r="W121" s="135"/>
      <c r="X121" s="135"/>
      <c r="Y121" s="135"/>
      <c r="Z121" s="135"/>
    </row>
    <row r="122" spans="1:26" ht="23.25" customHeight="1">
      <c r="A122" s="122">
        <v>93</v>
      </c>
      <c r="B122" s="123">
        <f t="shared" ca="1" si="0"/>
        <v>2356.3198166597949</v>
      </c>
      <c r="C122" s="123">
        <f t="shared" ca="1" si="1"/>
        <v>1773.3112550806386</v>
      </c>
      <c r="D122" s="124">
        <f t="shared" ca="1" si="2"/>
        <v>176056.44827881313</v>
      </c>
      <c r="E122" s="124">
        <f t="shared" ca="1" si="3"/>
        <v>583.00856157915632</v>
      </c>
      <c r="F122" s="124">
        <f t="shared" ca="1" si="4"/>
        <v>43081.294670547781</v>
      </c>
      <c r="G122" s="124">
        <f t="shared" ca="1" si="5"/>
        <v>338806.70532945212</v>
      </c>
      <c r="H122" s="124">
        <f t="shared" ca="1" si="6"/>
        <v>2.2737367544323206E-13</v>
      </c>
      <c r="I122" s="192">
        <f t="shared" si="7"/>
        <v>7.75</v>
      </c>
      <c r="J122" s="125">
        <f t="shared" si="13"/>
        <v>472299.83609940362</v>
      </c>
      <c r="K122" s="125">
        <f t="shared" si="8"/>
        <v>983.95799187375758</v>
      </c>
      <c r="L122" s="125">
        <f t="shared" si="9"/>
        <v>473283.79409127735</v>
      </c>
      <c r="M122" s="125">
        <f t="shared" ca="1" si="10"/>
        <v>134477.08876182523</v>
      </c>
      <c r="N122" s="125">
        <f t="shared" si="14"/>
        <v>52745.328465268816</v>
      </c>
      <c r="O122" s="125">
        <f t="shared" si="11"/>
        <v>307.68108271406811</v>
      </c>
      <c r="P122" s="125">
        <f t="shared" si="12"/>
        <v>53053.009547982881</v>
      </c>
      <c r="Q122" s="139"/>
      <c r="R122" s="139"/>
      <c r="S122" s="135"/>
      <c r="T122" s="135"/>
      <c r="U122" s="135"/>
      <c r="V122" s="135"/>
      <c r="W122" s="135"/>
      <c r="X122" s="135"/>
      <c r="Y122" s="135"/>
      <c r="Z122" s="135"/>
    </row>
    <row r="123" spans="1:26" ht="23.25" customHeight="1">
      <c r="A123" s="122">
        <v>94</v>
      </c>
      <c r="B123" s="123">
        <f t="shared" ca="1" si="0"/>
        <v>2356.3198166597949</v>
      </c>
      <c r="C123" s="123">
        <f t="shared" ca="1" si="1"/>
        <v>1770.2650353463875</v>
      </c>
      <c r="D123" s="124">
        <f t="shared" ca="1" si="2"/>
        <v>177826.71331415951</v>
      </c>
      <c r="E123" s="124">
        <f t="shared" ca="1" si="3"/>
        <v>586.05478131340737</v>
      </c>
      <c r="F123" s="124">
        <f t="shared" ca="1" si="4"/>
        <v>43667.349451861191</v>
      </c>
      <c r="G123" s="124">
        <f t="shared" ca="1" si="5"/>
        <v>338220.65054813871</v>
      </c>
      <c r="H123" s="124">
        <f t="shared" ca="1" si="6"/>
        <v>2.2737367544323206E-13</v>
      </c>
      <c r="I123" s="192">
        <f t="shared" si="7"/>
        <v>7.833333333333333</v>
      </c>
      <c r="J123" s="125">
        <f t="shared" si="13"/>
        <v>473283.79409127735</v>
      </c>
      <c r="K123" s="125">
        <f t="shared" si="8"/>
        <v>986.00790435682779</v>
      </c>
      <c r="L123" s="125">
        <f t="shared" si="9"/>
        <v>474269.80199563416</v>
      </c>
      <c r="M123" s="125">
        <f t="shared" ca="1" si="10"/>
        <v>136049.15144749545</v>
      </c>
      <c r="N123" s="125">
        <f t="shared" si="14"/>
        <v>53053.009547982881</v>
      </c>
      <c r="O123" s="125">
        <f t="shared" si="11"/>
        <v>309.47588902990015</v>
      </c>
      <c r="P123" s="125">
        <f t="shared" si="12"/>
        <v>53362.48543701278</v>
      </c>
      <c r="Q123" s="139"/>
      <c r="R123" s="139"/>
      <c r="S123" s="135"/>
      <c r="T123" s="135"/>
      <c r="U123" s="135"/>
      <c r="V123" s="135"/>
      <c r="W123" s="135"/>
      <c r="X123" s="135"/>
      <c r="Y123" s="135"/>
      <c r="Z123" s="135"/>
    </row>
    <row r="124" spans="1:26" ht="23.25" customHeight="1">
      <c r="A124" s="122">
        <v>95</v>
      </c>
      <c r="B124" s="123">
        <f t="shared" ca="1" si="0"/>
        <v>2356.3198166597949</v>
      </c>
      <c r="C124" s="123">
        <f t="shared" ca="1" si="1"/>
        <v>1767.2028991140248</v>
      </c>
      <c r="D124" s="124">
        <f t="shared" ca="1" si="2"/>
        <v>179593.91621327354</v>
      </c>
      <c r="E124" s="124">
        <f t="shared" ca="1" si="3"/>
        <v>589.11691754577009</v>
      </c>
      <c r="F124" s="124">
        <f t="shared" ca="1" si="4"/>
        <v>44256.46636940696</v>
      </c>
      <c r="G124" s="124">
        <f t="shared" ca="1" si="5"/>
        <v>337631.53363059292</v>
      </c>
      <c r="H124" s="124">
        <f t="shared" ca="1" si="6"/>
        <v>4.5474735088646412E-13</v>
      </c>
      <c r="I124" s="192">
        <f t="shared" si="7"/>
        <v>7.916666666666667</v>
      </c>
      <c r="J124" s="125">
        <f t="shared" si="13"/>
        <v>474269.80199563416</v>
      </c>
      <c r="K124" s="125">
        <f t="shared" si="8"/>
        <v>988.06208749090445</v>
      </c>
      <c r="L124" s="125">
        <f t="shared" si="9"/>
        <v>475257.86408312508</v>
      </c>
      <c r="M124" s="125">
        <f t="shared" ca="1" si="10"/>
        <v>137626.33045253216</v>
      </c>
      <c r="N124" s="125">
        <f t="shared" si="14"/>
        <v>53362.48543701278</v>
      </c>
      <c r="O124" s="125">
        <f t="shared" si="11"/>
        <v>311.28116504924122</v>
      </c>
      <c r="P124" s="125">
        <f t="shared" si="12"/>
        <v>53673.766602062024</v>
      </c>
      <c r="Q124" s="139"/>
      <c r="R124" s="139"/>
      <c r="S124" s="135"/>
      <c r="T124" s="135"/>
      <c r="U124" s="135"/>
      <c r="V124" s="135"/>
      <c r="W124" s="135"/>
      <c r="X124" s="135"/>
      <c r="Y124" s="135"/>
      <c r="Z124" s="135"/>
    </row>
    <row r="125" spans="1:26" ht="23.25" customHeight="1">
      <c r="A125" s="122">
        <v>96</v>
      </c>
      <c r="B125" s="123">
        <f t="shared" ca="1" si="0"/>
        <v>2356.3198166597949</v>
      </c>
      <c r="C125" s="123">
        <f t="shared" ca="1" si="1"/>
        <v>1764.1247632198481</v>
      </c>
      <c r="D125" s="124">
        <f t="shared" ca="1" si="2"/>
        <v>181358.04097649339</v>
      </c>
      <c r="E125" s="124">
        <f t="shared" ca="1" si="3"/>
        <v>592.19505343994683</v>
      </c>
      <c r="F125" s="124">
        <f t="shared" ca="1" si="4"/>
        <v>44848.661422846904</v>
      </c>
      <c r="G125" s="124">
        <f t="shared" ca="1" si="5"/>
        <v>337039.33857715299</v>
      </c>
      <c r="H125" s="124">
        <f t="shared" ca="1" si="6"/>
        <v>6.8212102632969618E-13</v>
      </c>
      <c r="I125" s="192">
        <f t="shared" si="7"/>
        <v>8</v>
      </c>
      <c r="J125" s="125">
        <f t="shared" si="13"/>
        <v>475257.86408312508</v>
      </c>
      <c r="K125" s="125">
        <f t="shared" si="8"/>
        <v>990.12055017317721</v>
      </c>
      <c r="L125" s="125">
        <f t="shared" si="9"/>
        <v>476247.98463329824</v>
      </c>
      <c r="M125" s="125">
        <f t="shared" ca="1" si="10"/>
        <v>139208.64605614525</v>
      </c>
      <c r="N125" s="125">
        <f t="shared" si="14"/>
        <v>53673.766602062024</v>
      </c>
      <c r="O125" s="125">
        <f t="shared" si="11"/>
        <v>313.09697184536179</v>
      </c>
      <c r="P125" s="125">
        <f t="shared" si="12"/>
        <v>53986.863573907387</v>
      </c>
      <c r="Q125" s="139"/>
      <c r="R125" s="139"/>
      <c r="S125" s="135"/>
      <c r="T125" s="135"/>
      <c r="U125" s="135"/>
      <c r="V125" s="135"/>
      <c r="W125" s="135"/>
      <c r="X125" s="135"/>
      <c r="Y125" s="135"/>
      <c r="Z125" s="135"/>
    </row>
    <row r="126" spans="1:26" ht="23.25" customHeight="1">
      <c r="A126" s="122">
        <v>97</v>
      </c>
      <c r="B126" s="123">
        <f t="shared" ca="1" si="0"/>
        <v>2356.3198166597949</v>
      </c>
      <c r="C126" s="123">
        <f t="shared" ca="1" si="1"/>
        <v>1761.0305440656246</v>
      </c>
      <c r="D126" s="124">
        <f t="shared" ca="1" si="2"/>
        <v>183119.07152055902</v>
      </c>
      <c r="E126" s="124">
        <f t="shared" ca="1" si="3"/>
        <v>595.28927259417037</v>
      </c>
      <c r="F126" s="124">
        <f t="shared" ca="1" si="4"/>
        <v>45443.950695441075</v>
      </c>
      <c r="G126" s="124">
        <f t="shared" ca="1" si="5"/>
        <v>336444.04930455884</v>
      </c>
      <c r="H126" s="124">
        <f t="shared" ca="1" si="6"/>
        <v>2.2737367544323206E-13</v>
      </c>
      <c r="I126" s="192">
        <f t="shared" si="7"/>
        <v>8.0833333333333339</v>
      </c>
      <c r="J126" s="125">
        <f t="shared" si="13"/>
        <v>476247.98463329824</v>
      </c>
      <c r="K126" s="125">
        <f t="shared" si="8"/>
        <v>992.18330131937137</v>
      </c>
      <c r="L126" s="125">
        <f t="shared" si="9"/>
        <v>477240.16793461761</v>
      </c>
      <c r="M126" s="125">
        <f t="shared" ca="1" si="10"/>
        <v>140796.11863005877</v>
      </c>
      <c r="N126" s="125">
        <f t="shared" si="14"/>
        <v>53986.863573907387</v>
      </c>
      <c r="O126" s="125">
        <f t="shared" si="11"/>
        <v>314.92337084779308</v>
      </c>
      <c r="P126" s="125">
        <f t="shared" si="12"/>
        <v>54301.786944755178</v>
      </c>
      <c r="Q126" s="139"/>
      <c r="R126" s="139"/>
      <c r="S126" s="135"/>
      <c r="T126" s="135"/>
      <c r="U126" s="135"/>
      <c r="V126" s="135"/>
      <c r="W126" s="135"/>
      <c r="X126" s="135"/>
      <c r="Y126" s="135"/>
      <c r="Z126" s="135"/>
    </row>
    <row r="127" spans="1:26" ht="23.25" customHeight="1">
      <c r="A127" s="122">
        <v>98</v>
      </c>
      <c r="B127" s="123">
        <f t="shared" ca="1" si="0"/>
        <v>2356.3198166597949</v>
      </c>
      <c r="C127" s="123">
        <f t="shared" ca="1" si="1"/>
        <v>1757.92015761632</v>
      </c>
      <c r="D127" s="124">
        <f t="shared" ca="1" si="2"/>
        <v>184876.99167817534</v>
      </c>
      <c r="E127" s="124">
        <f t="shared" ca="1" si="3"/>
        <v>598.39965904347491</v>
      </c>
      <c r="F127" s="124">
        <f t="shared" ca="1" si="4"/>
        <v>46042.350354484552</v>
      </c>
      <c r="G127" s="124">
        <f t="shared" ca="1" si="5"/>
        <v>335845.64964551537</v>
      </c>
      <c r="H127" s="124">
        <f t="shared" ca="1" si="6"/>
        <v>6.8212102632969618E-13</v>
      </c>
      <c r="I127" s="192">
        <f t="shared" si="7"/>
        <v>8.1666666666666661</v>
      </c>
      <c r="J127" s="125">
        <f t="shared" si="13"/>
        <v>477240.16793461761</v>
      </c>
      <c r="K127" s="125">
        <f t="shared" si="8"/>
        <v>994.25034986378671</v>
      </c>
      <c r="L127" s="125">
        <f t="shared" si="9"/>
        <v>478234.41828448139</v>
      </c>
      <c r="M127" s="125">
        <f t="shared" ca="1" si="10"/>
        <v>142388.76863896602</v>
      </c>
      <c r="N127" s="125">
        <f t="shared" si="14"/>
        <v>54301.786944755178</v>
      </c>
      <c r="O127" s="125">
        <f t="shared" si="11"/>
        <v>316.76042384440524</v>
      </c>
      <c r="P127" s="125">
        <f t="shared" si="12"/>
        <v>54618.547368599582</v>
      </c>
      <c r="Q127" s="139"/>
      <c r="R127" s="139"/>
      <c r="S127" s="135"/>
      <c r="T127" s="135"/>
      <c r="U127" s="135"/>
      <c r="V127" s="135"/>
      <c r="W127" s="135"/>
      <c r="X127" s="135"/>
      <c r="Y127" s="135"/>
      <c r="Z127" s="135"/>
    </row>
    <row r="128" spans="1:26" ht="23.25" customHeight="1">
      <c r="A128" s="122">
        <v>99</v>
      </c>
      <c r="B128" s="123">
        <f t="shared" ca="1" si="0"/>
        <v>2356.3198166597949</v>
      </c>
      <c r="C128" s="123">
        <f t="shared" ca="1" si="1"/>
        <v>1754.793519397818</v>
      </c>
      <c r="D128" s="124">
        <f t="shared" ca="1" si="2"/>
        <v>186631.78519757316</v>
      </c>
      <c r="E128" s="124">
        <f t="shared" ca="1" si="3"/>
        <v>601.52629726197688</v>
      </c>
      <c r="F128" s="124">
        <f t="shared" ca="1" si="4"/>
        <v>46643.876651746526</v>
      </c>
      <c r="G128" s="124">
        <f t="shared" ca="1" si="5"/>
        <v>335244.12334825337</v>
      </c>
      <c r="H128" s="124">
        <f t="shared" ca="1" si="6"/>
        <v>4.5474735088646412E-13</v>
      </c>
      <c r="I128" s="192">
        <f t="shared" si="7"/>
        <v>8.25</v>
      </c>
      <c r="J128" s="125">
        <f t="shared" si="13"/>
        <v>478234.41828448139</v>
      </c>
      <c r="K128" s="125">
        <f t="shared" si="8"/>
        <v>996.32170475933617</v>
      </c>
      <c r="L128" s="125">
        <f t="shared" si="9"/>
        <v>479230.73998924071</v>
      </c>
      <c r="M128" s="125">
        <f t="shared" ca="1" si="10"/>
        <v>143986.61664098734</v>
      </c>
      <c r="N128" s="125">
        <f t="shared" si="14"/>
        <v>54618.547368599582</v>
      </c>
      <c r="O128" s="125">
        <f t="shared" si="11"/>
        <v>318.60819298349759</v>
      </c>
      <c r="P128" s="125">
        <f t="shared" si="12"/>
        <v>54937.15556158308</v>
      </c>
      <c r="Q128" s="139"/>
      <c r="R128" s="139"/>
      <c r="S128" s="135"/>
      <c r="T128" s="135"/>
      <c r="U128" s="135"/>
      <c r="V128" s="135"/>
      <c r="W128" s="135"/>
      <c r="X128" s="135"/>
      <c r="Y128" s="135"/>
      <c r="Z128" s="135"/>
    </row>
    <row r="129" spans="1:26" ht="23.25" customHeight="1">
      <c r="A129" s="122">
        <v>100</v>
      </c>
      <c r="B129" s="123">
        <f t="shared" ca="1" si="0"/>
        <v>2356.3198166597949</v>
      </c>
      <c r="C129" s="123">
        <f t="shared" ca="1" si="1"/>
        <v>1751.650544494624</v>
      </c>
      <c r="D129" s="124">
        <f t="shared" ca="1" si="2"/>
        <v>188383.43574206778</v>
      </c>
      <c r="E129" s="124">
        <f t="shared" ca="1" si="3"/>
        <v>604.66927216517092</v>
      </c>
      <c r="F129" s="124">
        <f t="shared" ca="1" si="4"/>
        <v>47248.545923911697</v>
      </c>
      <c r="G129" s="124">
        <f t="shared" ca="1" si="5"/>
        <v>334639.45407608821</v>
      </c>
      <c r="H129" s="124">
        <f t="shared" ca="1" si="6"/>
        <v>2.2737367544323206E-13</v>
      </c>
      <c r="I129" s="192">
        <f t="shared" si="7"/>
        <v>8.3333333333333339</v>
      </c>
      <c r="J129" s="125">
        <f t="shared" si="13"/>
        <v>479230.73998924071</v>
      </c>
      <c r="K129" s="125">
        <f t="shared" si="8"/>
        <v>998.39737497758483</v>
      </c>
      <c r="L129" s="125">
        <f t="shared" si="9"/>
        <v>480229.1373642183</v>
      </c>
      <c r="M129" s="125">
        <f t="shared" ca="1" si="10"/>
        <v>145589.68328813009</v>
      </c>
      <c r="N129" s="125">
        <f t="shared" si="14"/>
        <v>54937.15556158308</v>
      </c>
      <c r="O129" s="125">
        <f t="shared" si="11"/>
        <v>320.46674077590131</v>
      </c>
      <c r="P129" s="125">
        <f t="shared" si="12"/>
        <v>55257.622302358985</v>
      </c>
      <c r="Q129" s="139"/>
      <c r="R129" s="139"/>
      <c r="S129" s="135"/>
      <c r="T129" s="135"/>
      <c r="U129" s="135"/>
      <c r="V129" s="135"/>
      <c r="W129" s="135"/>
      <c r="X129" s="135"/>
      <c r="Y129" s="135"/>
      <c r="Z129" s="135"/>
    </row>
    <row r="130" spans="1:26" ht="23.25" customHeight="1">
      <c r="A130" s="122">
        <v>101</v>
      </c>
      <c r="B130" s="123">
        <f t="shared" ca="1" si="0"/>
        <v>2356.3198166597949</v>
      </c>
      <c r="C130" s="123">
        <f t="shared" ca="1" si="1"/>
        <v>1748.491147547561</v>
      </c>
      <c r="D130" s="124">
        <f t="shared" ca="1" si="2"/>
        <v>190131.92688961534</v>
      </c>
      <c r="E130" s="124">
        <f t="shared" ca="1" si="3"/>
        <v>607.82866911223391</v>
      </c>
      <c r="F130" s="124">
        <f t="shared" ca="1" si="4"/>
        <v>47856.374593023931</v>
      </c>
      <c r="G130" s="124">
        <f t="shared" ca="1" si="5"/>
        <v>334031.62540697597</v>
      </c>
      <c r="H130" s="124">
        <f t="shared" ca="1" si="6"/>
        <v>6.8212102632969618E-13</v>
      </c>
      <c r="I130" s="192">
        <f t="shared" si="7"/>
        <v>8.4166666666666661</v>
      </c>
      <c r="J130" s="125">
        <f t="shared" si="13"/>
        <v>480229.1373642183</v>
      </c>
      <c r="K130" s="125">
        <f t="shared" si="8"/>
        <v>1000.4773695087881</v>
      </c>
      <c r="L130" s="125">
        <f t="shared" si="9"/>
        <v>481229.61473372707</v>
      </c>
      <c r="M130" s="125">
        <f t="shared" ca="1" si="10"/>
        <v>147197.98932675109</v>
      </c>
      <c r="N130" s="125">
        <f t="shared" si="14"/>
        <v>55257.622302358985</v>
      </c>
      <c r="O130" s="125">
        <f t="shared" si="11"/>
        <v>322.3361300970941</v>
      </c>
      <c r="P130" s="125">
        <f t="shared" si="12"/>
        <v>55579.958432456078</v>
      </c>
      <c r="Q130" s="139"/>
      <c r="R130" s="139"/>
      <c r="S130" s="135"/>
      <c r="T130" s="135"/>
      <c r="U130" s="135"/>
      <c r="V130" s="135"/>
      <c r="W130" s="135"/>
      <c r="X130" s="135"/>
      <c r="Y130" s="135"/>
      <c r="Z130" s="135"/>
    </row>
    <row r="131" spans="1:26" ht="23.25" customHeight="1">
      <c r="A131" s="122">
        <v>102</v>
      </c>
      <c r="B131" s="123">
        <f t="shared" ca="1" si="0"/>
        <v>2356.3198166597949</v>
      </c>
      <c r="C131" s="123">
        <f t="shared" ca="1" si="1"/>
        <v>1745.3152427514497</v>
      </c>
      <c r="D131" s="124">
        <f t="shared" ca="1" si="2"/>
        <v>191877.24213236678</v>
      </c>
      <c r="E131" s="124">
        <f t="shared" ca="1" si="3"/>
        <v>611.00457390834526</v>
      </c>
      <c r="F131" s="124">
        <f t="shared" ca="1" si="4"/>
        <v>48467.379166932275</v>
      </c>
      <c r="G131" s="124">
        <f t="shared" ca="1" si="5"/>
        <v>333420.62083306763</v>
      </c>
      <c r="H131" s="124">
        <f t="shared" ca="1" si="6"/>
        <v>2.2737367544323206E-13</v>
      </c>
      <c r="I131" s="192">
        <f t="shared" si="7"/>
        <v>8.5</v>
      </c>
      <c r="J131" s="125">
        <f t="shared" si="13"/>
        <v>481229.61473372707</v>
      </c>
      <c r="K131" s="125">
        <f t="shared" si="8"/>
        <v>1002.5616973619314</v>
      </c>
      <c r="L131" s="125">
        <f t="shared" si="9"/>
        <v>482232.176431089</v>
      </c>
      <c r="M131" s="125">
        <f t="shared" ca="1" si="10"/>
        <v>148811.55559802137</v>
      </c>
      <c r="N131" s="125">
        <f t="shared" si="14"/>
        <v>55579.958432456078</v>
      </c>
      <c r="O131" s="125">
        <f t="shared" si="11"/>
        <v>324.21642418932714</v>
      </c>
      <c r="P131" s="125">
        <f t="shared" si="12"/>
        <v>55904.174856645404</v>
      </c>
      <c r="Q131" s="139"/>
      <c r="R131" s="139"/>
      <c r="S131" s="135"/>
      <c r="T131" s="135"/>
      <c r="U131" s="135"/>
      <c r="V131" s="135"/>
      <c r="W131" s="135"/>
      <c r="X131" s="135"/>
      <c r="Y131" s="135"/>
      <c r="Z131" s="135"/>
    </row>
    <row r="132" spans="1:26" ht="23.25" customHeight="1">
      <c r="A132" s="122">
        <v>103</v>
      </c>
      <c r="B132" s="123">
        <f t="shared" ca="1" si="0"/>
        <v>2356.3198166597949</v>
      </c>
      <c r="C132" s="123">
        <f t="shared" ca="1" si="1"/>
        <v>1742.1227438527785</v>
      </c>
      <c r="D132" s="124">
        <f t="shared" ca="1" si="2"/>
        <v>193619.36487621957</v>
      </c>
      <c r="E132" s="124">
        <f t="shared" ca="1" si="3"/>
        <v>614.19707280701641</v>
      </c>
      <c r="F132" s="124">
        <f t="shared" ca="1" si="4"/>
        <v>49081.57623973929</v>
      </c>
      <c r="G132" s="124">
        <f t="shared" ca="1" si="5"/>
        <v>332806.42376026063</v>
      </c>
      <c r="H132" s="124">
        <f t="shared" ca="1" si="6"/>
        <v>2.2737367544323206E-13</v>
      </c>
      <c r="I132" s="192">
        <f t="shared" si="7"/>
        <v>8.5833333333333339</v>
      </c>
      <c r="J132" s="125">
        <f t="shared" si="13"/>
        <v>482232.176431089</v>
      </c>
      <c r="K132" s="125">
        <f t="shared" si="8"/>
        <v>1004.6503675647688</v>
      </c>
      <c r="L132" s="125">
        <f t="shared" si="9"/>
        <v>483236.82679865375</v>
      </c>
      <c r="M132" s="125">
        <f t="shared" ca="1" si="10"/>
        <v>150430.40303839312</v>
      </c>
      <c r="N132" s="125">
        <f t="shared" si="14"/>
        <v>55904.174856645404</v>
      </c>
      <c r="O132" s="125">
        <f t="shared" si="11"/>
        <v>326.10768666376487</v>
      </c>
      <c r="P132" s="125">
        <f t="shared" si="12"/>
        <v>56230.282543309171</v>
      </c>
      <c r="Q132" s="139"/>
      <c r="R132" s="139"/>
      <c r="S132" s="135"/>
      <c r="T132" s="135"/>
      <c r="U132" s="135"/>
      <c r="V132" s="135"/>
      <c r="W132" s="135"/>
      <c r="X132" s="135"/>
      <c r="Y132" s="135"/>
      <c r="Z132" s="135"/>
    </row>
    <row r="133" spans="1:26" ht="23.25" customHeight="1">
      <c r="A133" s="122">
        <v>104</v>
      </c>
      <c r="B133" s="123">
        <f t="shared" ca="1" si="0"/>
        <v>2356.3198166597949</v>
      </c>
      <c r="C133" s="123">
        <f t="shared" ca="1" si="1"/>
        <v>1738.913564147362</v>
      </c>
      <c r="D133" s="124">
        <f t="shared" ca="1" si="2"/>
        <v>195358.27844036694</v>
      </c>
      <c r="E133" s="124">
        <f t="shared" ca="1" si="3"/>
        <v>617.40625251243296</v>
      </c>
      <c r="F133" s="124">
        <f t="shared" ca="1" si="4"/>
        <v>49698.982492251722</v>
      </c>
      <c r="G133" s="124">
        <f t="shared" ca="1" si="5"/>
        <v>332189.01750774821</v>
      </c>
      <c r="H133" s="124">
        <f t="shared" ca="1" si="6"/>
        <v>2.2737367544323206E-13</v>
      </c>
      <c r="I133" s="192">
        <f t="shared" si="7"/>
        <v>8.6666666666666661</v>
      </c>
      <c r="J133" s="125">
        <f t="shared" si="13"/>
        <v>483236.82679865375</v>
      </c>
      <c r="K133" s="125">
        <f t="shared" si="8"/>
        <v>1006.7433891638619</v>
      </c>
      <c r="L133" s="125">
        <f t="shared" si="9"/>
        <v>484243.57018781762</v>
      </c>
      <c r="M133" s="125">
        <f t="shared" ca="1" si="10"/>
        <v>152054.55268006941</v>
      </c>
      <c r="N133" s="125">
        <f t="shared" si="14"/>
        <v>56230.282543309171</v>
      </c>
      <c r="O133" s="125">
        <f t="shared" si="11"/>
        <v>328.00998150263683</v>
      </c>
      <c r="P133" s="125">
        <f t="shared" si="12"/>
        <v>56558.292524811804</v>
      </c>
      <c r="Q133" s="139"/>
      <c r="R133" s="139"/>
      <c r="S133" s="135"/>
      <c r="T133" s="135"/>
      <c r="U133" s="135"/>
      <c r="V133" s="135"/>
      <c r="W133" s="135"/>
      <c r="X133" s="135"/>
      <c r="Y133" s="135"/>
      <c r="Z133" s="135"/>
    </row>
    <row r="134" spans="1:26" ht="23.25" customHeight="1">
      <c r="A134" s="122">
        <v>105</v>
      </c>
      <c r="B134" s="123">
        <f t="shared" ca="1" si="0"/>
        <v>2356.3198166597949</v>
      </c>
      <c r="C134" s="123">
        <f t="shared" ca="1" si="1"/>
        <v>1735.6876164779846</v>
      </c>
      <c r="D134" s="124">
        <f t="shared" ca="1" si="2"/>
        <v>197093.96605684492</v>
      </c>
      <c r="E134" s="124">
        <f t="shared" ca="1" si="3"/>
        <v>620.63220018181028</v>
      </c>
      <c r="F134" s="124">
        <f t="shared" ca="1" si="4"/>
        <v>50319.614692433533</v>
      </c>
      <c r="G134" s="124">
        <f t="shared" ca="1" si="5"/>
        <v>331568.38530756638</v>
      </c>
      <c r="H134" s="124">
        <f t="shared" ca="1" si="6"/>
        <v>2.2737367544323206E-13</v>
      </c>
      <c r="I134" s="192">
        <f t="shared" si="7"/>
        <v>8.75</v>
      </c>
      <c r="J134" s="125">
        <f t="shared" si="13"/>
        <v>484243.57018781762</v>
      </c>
      <c r="K134" s="125">
        <f t="shared" si="8"/>
        <v>1008.84077122462</v>
      </c>
      <c r="L134" s="125">
        <f t="shared" si="9"/>
        <v>485252.41095904226</v>
      </c>
      <c r="M134" s="125">
        <f t="shared" ca="1" si="10"/>
        <v>153684.02565147588</v>
      </c>
      <c r="N134" s="125">
        <f t="shared" si="14"/>
        <v>56558.292524811804</v>
      </c>
      <c r="O134" s="125">
        <f t="shared" si="11"/>
        <v>329.92337306140223</v>
      </c>
      <c r="P134" s="125">
        <f t="shared" si="12"/>
        <v>56888.215897873204</v>
      </c>
      <c r="Q134" s="139"/>
      <c r="R134" s="139"/>
      <c r="S134" s="135"/>
      <c r="T134" s="135"/>
      <c r="U134" s="135"/>
      <c r="V134" s="135"/>
      <c r="W134" s="135"/>
      <c r="X134" s="135"/>
      <c r="Y134" s="135"/>
      <c r="Z134" s="135"/>
    </row>
    <row r="135" spans="1:26" ht="23.25" customHeight="1">
      <c r="A135" s="122">
        <v>106</v>
      </c>
      <c r="B135" s="123">
        <f t="shared" ca="1" si="0"/>
        <v>2356.3198166597949</v>
      </c>
      <c r="C135" s="123">
        <f t="shared" ca="1" si="1"/>
        <v>1732.4448132320344</v>
      </c>
      <c r="D135" s="124">
        <f t="shared" ca="1" si="2"/>
        <v>198826.41087007694</v>
      </c>
      <c r="E135" s="124">
        <f t="shared" ca="1" si="3"/>
        <v>623.87500342776048</v>
      </c>
      <c r="F135" s="124">
        <f t="shared" ca="1" si="4"/>
        <v>50943.489695861295</v>
      </c>
      <c r="G135" s="124">
        <f t="shared" ca="1" si="5"/>
        <v>330944.51030413865</v>
      </c>
      <c r="H135" s="124">
        <f t="shared" ca="1" si="6"/>
        <v>4.5474735088646412E-13</v>
      </c>
      <c r="I135" s="192">
        <f t="shared" si="7"/>
        <v>8.8333333333333339</v>
      </c>
      <c r="J135" s="125">
        <f t="shared" si="13"/>
        <v>485252.41095904226</v>
      </c>
      <c r="K135" s="125">
        <f t="shared" si="8"/>
        <v>1010.942522831338</v>
      </c>
      <c r="L135" s="125">
        <f t="shared" si="9"/>
        <v>486263.35348187358</v>
      </c>
      <c r="M135" s="125">
        <f t="shared" ca="1" si="10"/>
        <v>155318.84317773493</v>
      </c>
      <c r="N135" s="125">
        <f t="shared" si="14"/>
        <v>56888.215897873204</v>
      </c>
      <c r="O135" s="125">
        <f t="shared" si="11"/>
        <v>331.84792607092703</v>
      </c>
      <c r="P135" s="125">
        <f t="shared" si="12"/>
        <v>57220.063823944132</v>
      </c>
      <c r="Q135" s="139"/>
      <c r="R135" s="139"/>
      <c r="S135" s="135"/>
      <c r="T135" s="135"/>
      <c r="U135" s="135"/>
      <c r="V135" s="135"/>
      <c r="W135" s="135"/>
      <c r="X135" s="135"/>
      <c r="Y135" s="135"/>
      <c r="Z135" s="135"/>
    </row>
    <row r="136" spans="1:26" ht="23.25" customHeight="1">
      <c r="A136" s="122">
        <v>107</v>
      </c>
      <c r="B136" s="123">
        <f t="shared" ca="1" si="0"/>
        <v>2356.3198166597949</v>
      </c>
      <c r="C136" s="123">
        <f t="shared" ca="1" si="1"/>
        <v>1729.1850663391247</v>
      </c>
      <c r="D136" s="124">
        <f t="shared" ca="1" si="2"/>
        <v>200555.59593641607</v>
      </c>
      <c r="E136" s="124">
        <f t="shared" ca="1" si="3"/>
        <v>627.13475032067026</v>
      </c>
      <c r="F136" s="124">
        <f t="shared" ca="1" si="4"/>
        <v>51570.624446181966</v>
      </c>
      <c r="G136" s="124">
        <f t="shared" ca="1" si="5"/>
        <v>330317.37555381795</v>
      </c>
      <c r="H136" s="124">
        <f t="shared" ca="1" si="6"/>
        <v>0</v>
      </c>
      <c r="I136" s="192">
        <f t="shared" si="7"/>
        <v>8.9166666666666661</v>
      </c>
      <c r="J136" s="125">
        <f t="shared" si="13"/>
        <v>486263.35348187358</v>
      </c>
      <c r="K136" s="125">
        <f t="shared" si="8"/>
        <v>1013.0486530872366</v>
      </c>
      <c r="L136" s="125">
        <f t="shared" si="9"/>
        <v>487276.40213496081</v>
      </c>
      <c r="M136" s="125">
        <f t="shared" ca="1" si="10"/>
        <v>156959.02658114285</v>
      </c>
      <c r="N136" s="125">
        <f t="shared" si="14"/>
        <v>57220.063823944132</v>
      </c>
      <c r="O136" s="125">
        <f t="shared" si="11"/>
        <v>333.78370563967411</v>
      </c>
      <c r="P136" s="125">
        <f t="shared" si="12"/>
        <v>57553.847529583807</v>
      </c>
      <c r="Q136" s="139"/>
      <c r="R136" s="139"/>
      <c r="S136" s="135"/>
      <c r="T136" s="135"/>
      <c r="U136" s="135"/>
      <c r="V136" s="135"/>
      <c r="W136" s="135"/>
      <c r="X136" s="135"/>
      <c r="Y136" s="135"/>
      <c r="Z136" s="135"/>
    </row>
    <row r="137" spans="1:26" ht="23.25" customHeight="1">
      <c r="A137" s="122">
        <v>108</v>
      </c>
      <c r="B137" s="123">
        <f t="shared" ca="1" si="0"/>
        <v>2356.3198166597949</v>
      </c>
      <c r="C137" s="123">
        <f t="shared" ca="1" si="1"/>
        <v>1725.908287268699</v>
      </c>
      <c r="D137" s="124">
        <f t="shared" ca="1" si="2"/>
        <v>202281.50422368475</v>
      </c>
      <c r="E137" s="124">
        <f t="shared" ca="1" si="3"/>
        <v>630.41152939109588</v>
      </c>
      <c r="F137" s="124">
        <f t="shared" ca="1" si="4"/>
        <v>52201.035975573061</v>
      </c>
      <c r="G137" s="124">
        <f t="shared" ca="1" si="5"/>
        <v>329686.96402442688</v>
      </c>
      <c r="H137" s="124">
        <f t="shared" ca="1" si="6"/>
        <v>4.5474735088646412E-13</v>
      </c>
      <c r="I137" s="192">
        <f t="shared" si="7"/>
        <v>9</v>
      </c>
      <c r="J137" s="125">
        <f t="shared" si="13"/>
        <v>487276.40213496081</v>
      </c>
      <c r="K137" s="125">
        <f t="shared" si="8"/>
        <v>1015.1591711145016</v>
      </c>
      <c r="L137" s="125">
        <f t="shared" si="9"/>
        <v>488291.56130607531</v>
      </c>
      <c r="M137" s="125">
        <f t="shared" ca="1" si="10"/>
        <v>158604.59728164843</v>
      </c>
      <c r="N137" s="125">
        <f t="shared" si="14"/>
        <v>57553.847529583807</v>
      </c>
      <c r="O137" s="125">
        <f t="shared" si="11"/>
        <v>335.73077725590554</v>
      </c>
      <c r="P137" s="125">
        <f t="shared" si="12"/>
        <v>57889.578306839714</v>
      </c>
      <c r="Q137" s="139"/>
      <c r="R137" s="139"/>
      <c r="S137" s="135"/>
      <c r="T137" s="135"/>
      <c r="U137" s="135"/>
      <c r="V137" s="135"/>
      <c r="W137" s="135"/>
      <c r="X137" s="135"/>
      <c r="Y137" s="135"/>
      <c r="Z137" s="135"/>
    </row>
    <row r="138" spans="1:26" ht="23.25" customHeight="1">
      <c r="A138" s="122">
        <v>109</v>
      </c>
      <c r="B138" s="123">
        <f t="shared" ca="1" si="0"/>
        <v>2356.3198166597949</v>
      </c>
      <c r="C138" s="123">
        <f t="shared" ca="1" si="1"/>
        <v>1722.6143870276305</v>
      </c>
      <c r="D138" s="124">
        <f t="shared" ca="1" si="2"/>
        <v>204004.11861071238</v>
      </c>
      <c r="E138" s="124">
        <f t="shared" ca="1" si="3"/>
        <v>633.7054296321644</v>
      </c>
      <c r="F138" s="124">
        <f t="shared" ca="1" si="4"/>
        <v>52834.741405205226</v>
      </c>
      <c r="G138" s="124">
        <f t="shared" ca="1" si="5"/>
        <v>329053.25859479472</v>
      </c>
      <c r="H138" s="124">
        <f t="shared" ca="1" si="6"/>
        <v>4.5474735088646412E-13</v>
      </c>
      <c r="I138" s="192">
        <f t="shared" si="7"/>
        <v>9.0833333333333339</v>
      </c>
      <c r="J138" s="125">
        <f t="shared" si="13"/>
        <v>488291.56130607531</v>
      </c>
      <c r="K138" s="125">
        <f t="shared" si="8"/>
        <v>1017.2740860543236</v>
      </c>
      <c r="L138" s="125">
        <f t="shared" si="9"/>
        <v>489308.83539212961</v>
      </c>
      <c r="M138" s="125">
        <f t="shared" ca="1" si="10"/>
        <v>160255.57679733488</v>
      </c>
      <c r="N138" s="125">
        <f t="shared" si="14"/>
        <v>57889.578306839714</v>
      </c>
      <c r="O138" s="125">
        <f t="shared" si="11"/>
        <v>337.68920678989832</v>
      </c>
      <c r="P138" s="125">
        <f t="shared" si="12"/>
        <v>58227.267513629609</v>
      </c>
      <c r="Q138" s="139"/>
      <c r="R138" s="139"/>
      <c r="S138" s="135"/>
      <c r="T138" s="135"/>
      <c r="U138" s="135"/>
      <c r="V138" s="135"/>
      <c r="W138" s="135"/>
      <c r="X138" s="135"/>
      <c r="Y138" s="135"/>
      <c r="Z138" s="135"/>
    </row>
    <row r="139" spans="1:26" ht="23.25" customHeight="1">
      <c r="A139" s="122">
        <v>110</v>
      </c>
      <c r="B139" s="123">
        <f t="shared" ca="1" si="0"/>
        <v>2356.3198166597949</v>
      </c>
      <c r="C139" s="123">
        <f t="shared" ca="1" si="1"/>
        <v>1719.3032761578027</v>
      </c>
      <c r="D139" s="124">
        <f t="shared" ca="1" si="2"/>
        <v>205723.42188687017</v>
      </c>
      <c r="E139" s="124">
        <f t="shared" ca="1" si="3"/>
        <v>637.01654050199227</v>
      </c>
      <c r="F139" s="124">
        <f t="shared" ca="1" si="4"/>
        <v>53471.757945707221</v>
      </c>
      <c r="G139" s="124">
        <f t="shared" ca="1" si="5"/>
        <v>328416.24205429276</v>
      </c>
      <c r="H139" s="124">
        <f t="shared" ca="1" si="6"/>
        <v>0</v>
      </c>
      <c r="I139" s="192">
        <f t="shared" si="7"/>
        <v>9.1666666666666661</v>
      </c>
      <c r="J139" s="125">
        <f t="shared" si="13"/>
        <v>489308.83539212961</v>
      </c>
      <c r="K139" s="125">
        <f t="shared" si="8"/>
        <v>1019.3934070669367</v>
      </c>
      <c r="L139" s="125">
        <f t="shared" si="9"/>
        <v>490328.22879919654</v>
      </c>
      <c r="M139" s="125">
        <f t="shared" ca="1" si="10"/>
        <v>161911.98674490378</v>
      </c>
      <c r="N139" s="125">
        <f t="shared" si="14"/>
        <v>58227.267513629609</v>
      </c>
      <c r="O139" s="125">
        <f t="shared" si="11"/>
        <v>339.65906049617274</v>
      </c>
      <c r="P139" s="125">
        <f t="shared" si="12"/>
        <v>58566.926574125784</v>
      </c>
      <c r="Q139" s="139"/>
      <c r="R139" s="139"/>
      <c r="S139" s="135"/>
      <c r="T139" s="135"/>
      <c r="U139" s="135"/>
      <c r="V139" s="135"/>
      <c r="W139" s="135"/>
      <c r="X139" s="135"/>
      <c r="Y139" s="135"/>
      <c r="Z139" s="135"/>
    </row>
    <row r="140" spans="1:26" ht="23.25" customHeight="1">
      <c r="A140" s="122">
        <v>111</v>
      </c>
      <c r="B140" s="123">
        <f t="shared" ca="1" si="0"/>
        <v>2356.3198166597949</v>
      </c>
      <c r="C140" s="123">
        <f t="shared" ca="1" si="1"/>
        <v>1715.9748647336799</v>
      </c>
      <c r="D140" s="124">
        <f t="shared" ca="1" si="2"/>
        <v>207439.39675160384</v>
      </c>
      <c r="E140" s="124">
        <f t="shared" ca="1" si="3"/>
        <v>640.34495192611507</v>
      </c>
      <c r="F140" s="124">
        <f t="shared" ca="1" si="4"/>
        <v>54112.102897633333</v>
      </c>
      <c r="G140" s="124">
        <f t="shared" ca="1" si="5"/>
        <v>327775.89710236667</v>
      </c>
      <c r="H140" s="124">
        <f t="shared" ca="1" si="6"/>
        <v>0</v>
      </c>
      <c r="I140" s="192">
        <f t="shared" si="7"/>
        <v>9.25</v>
      </c>
      <c r="J140" s="125">
        <f t="shared" si="13"/>
        <v>490328.22879919654</v>
      </c>
      <c r="K140" s="125">
        <f t="shared" si="8"/>
        <v>1021.5171433316594</v>
      </c>
      <c r="L140" s="125">
        <f t="shared" si="9"/>
        <v>491349.74594252818</v>
      </c>
      <c r="M140" s="125">
        <f t="shared" ca="1" si="10"/>
        <v>163573.84884016152</v>
      </c>
      <c r="N140" s="125">
        <f t="shared" si="14"/>
        <v>58566.926574125784</v>
      </c>
      <c r="O140" s="125">
        <f t="shared" si="11"/>
        <v>341.64040501573373</v>
      </c>
      <c r="P140" s="125">
        <f t="shared" si="12"/>
        <v>58908.56697914152</v>
      </c>
      <c r="Q140" s="139"/>
      <c r="R140" s="139"/>
      <c r="S140" s="135"/>
      <c r="T140" s="135"/>
      <c r="U140" s="135"/>
      <c r="V140" s="135"/>
      <c r="W140" s="135"/>
      <c r="X140" s="135"/>
      <c r="Y140" s="135"/>
      <c r="Z140" s="135"/>
    </row>
    <row r="141" spans="1:26" ht="23.25" customHeight="1">
      <c r="A141" s="122">
        <v>112</v>
      </c>
      <c r="B141" s="123">
        <f t="shared" ca="1" si="0"/>
        <v>2356.3198166597949</v>
      </c>
      <c r="C141" s="123">
        <f t="shared" ca="1" si="1"/>
        <v>1712.6290623598659</v>
      </c>
      <c r="D141" s="124">
        <f t="shared" ca="1" si="2"/>
        <v>209152.0258139637</v>
      </c>
      <c r="E141" s="124">
        <f t="shared" ca="1" si="3"/>
        <v>643.69075429992904</v>
      </c>
      <c r="F141" s="124">
        <f t="shared" ca="1" si="4"/>
        <v>54755.793651933265</v>
      </c>
      <c r="G141" s="124">
        <f t="shared" ca="1" si="5"/>
        <v>327132.20634806674</v>
      </c>
      <c r="H141" s="124">
        <f t="shared" ca="1" si="6"/>
        <v>-2.2737367544323206E-13</v>
      </c>
      <c r="I141" s="192">
        <f t="shared" si="7"/>
        <v>9.3333333333333339</v>
      </c>
      <c r="J141" s="125">
        <f t="shared" si="13"/>
        <v>491349.74594252818</v>
      </c>
      <c r="K141" s="125">
        <f t="shared" si="8"/>
        <v>1023.6453040469337</v>
      </c>
      <c r="L141" s="125">
        <f t="shared" si="9"/>
        <v>492373.39124657511</v>
      </c>
      <c r="M141" s="125">
        <f t="shared" ca="1" si="10"/>
        <v>165241.18489850836</v>
      </c>
      <c r="N141" s="125">
        <f t="shared" si="14"/>
        <v>58908.56697914152</v>
      </c>
      <c r="O141" s="125">
        <f t="shared" si="11"/>
        <v>343.63330737832553</v>
      </c>
      <c r="P141" s="125">
        <f t="shared" si="12"/>
        <v>59252.200286519845</v>
      </c>
      <c r="Q141" s="139"/>
      <c r="R141" s="139"/>
      <c r="S141" s="135"/>
      <c r="T141" s="135"/>
      <c r="U141" s="135"/>
      <c r="V141" s="135"/>
      <c r="W141" s="135"/>
      <c r="X141" s="135"/>
      <c r="Y141" s="135"/>
      <c r="Z141" s="135"/>
    </row>
    <row r="142" spans="1:26" ht="23.25" customHeight="1">
      <c r="A142" s="122">
        <v>113</v>
      </c>
      <c r="B142" s="123">
        <f t="shared" ca="1" si="0"/>
        <v>2356.3198166597949</v>
      </c>
      <c r="C142" s="123">
        <f t="shared" ca="1" si="1"/>
        <v>1709.2657781686489</v>
      </c>
      <c r="D142" s="124">
        <f t="shared" ca="1" si="2"/>
        <v>210861.29159213236</v>
      </c>
      <c r="E142" s="124">
        <f t="shared" ca="1" si="3"/>
        <v>647.054038491146</v>
      </c>
      <c r="F142" s="124">
        <f t="shared" ca="1" si="4"/>
        <v>55402.847690424409</v>
      </c>
      <c r="G142" s="124">
        <f t="shared" ca="1" si="5"/>
        <v>326485.15230957558</v>
      </c>
      <c r="H142" s="124">
        <f t="shared" ca="1" si="6"/>
        <v>0</v>
      </c>
      <c r="I142" s="192">
        <f t="shared" si="7"/>
        <v>9.4166666666666661</v>
      </c>
      <c r="J142" s="125">
        <f t="shared" si="13"/>
        <v>492373.39124657511</v>
      </c>
      <c r="K142" s="125">
        <f t="shared" si="8"/>
        <v>1025.7778984303648</v>
      </c>
      <c r="L142" s="125">
        <f t="shared" si="9"/>
        <v>493399.16914500546</v>
      </c>
      <c r="M142" s="125">
        <f t="shared" ca="1" si="10"/>
        <v>166914.01683542988</v>
      </c>
      <c r="N142" s="125">
        <f t="shared" si="14"/>
        <v>59252.200286519845</v>
      </c>
      <c r="O142" s="125">
        <f t="shared" si="11"/>
        <v>345.63783500469913</v>
      </c>
      <c r="P142" s="125">
        <f t="shared" si="12"/>
        <v>59597.838121524546</v>
      </c>
      <c r="Q142" s="139"/>
      <c r="R142" s="139"/>
      <c r="S142" s="135"/>
      <c r="T142" s="135"/>
      <c r="U142" s="135"/>
      <c r="V142" s="135"/>
      <c r="W142" s="135"/>
      <c r="X142" s="135"/>
      <c r="Y142" s="135"/>
      <c r="Z142" s="135"/>
    </row>
    <row r="143" spans="1:26" ht="23.25" customHeight="1">
      <c r="A143" s="122">
        <v>114</v>
      </c>
      <c r="B143" s="123">
        <f t="shared" ca="1" si="0"/>
        <v>2356.3198166597949</v>
      </c>
      <c r="C143" s="123">
        <f t="shared" ca="1" si="1"/>
        <v>1705.8849208175325</v>
      </c>
      <c r="D143" s="124">
        <f t="shared" ca="1" si="2"/>
        <v>212567.1765129499</v>
      </c>
      <c r="E143" s="124">
        <f t="shared" ca="1" si="3"/>
        <v>650.43489584226245</v>
      </c>
      <c r="F143" s="124">
        <f t="shared" ca="1" si="4"/>
        <v>56053.282586266672</v>
      </c>
      <c r="G143" s="124">
        <f t="shared" ca="1" si="5"/>
        <v>325834.71741373331</v>
      </c>
      <c r="H143" s="124">
        <f t="shared" ca="1" si="6"/>
        <v>0</v>
      </c>
      <c r="I143" s="192">
        <f t="shared" si="7"/>
        <v>9.5</v>
      </c>
      <c r="J143" s="125">
        <f t="shared" si="13"/>
        <v>493399.16914500546</v>
      </c>
      <c r="K143" s="125">
        <f t="shared" si="8"/>
        <v>1027.9149357187614</v>
      </c>
      <c r="L143" s="125">
        <f t="shared" si="9"/>
        <v>494427.08408072422</v>
      </c>
      <c r="M143" s="125">
        <f t="shared" ca="1" si="10"/>
        <v>168592.36666699091</v>
      </c>
      <c r="N143" s="125">
        <f t="shared" si="14"/>
        <v>59597.838121524546</v>
      </c>
      <c r="O143" s="125">
        <f t="shared" si="11"/>
        <v>347.65405570889322</v>
      </c>
      <c r="P143" s="125">
        <f t="shared" si="12"/>
        <v>59945.492177233442</v>
      </c>
      <c r="Q143" s="139"/>
      <c r="R143" s="139"/>
      <c r="S143" s="135"/>
      <c r="T143" s="135"/>
      <c r="U143" s="135"/>
      <c r="V143" s="135"/>
      <c r="W143" s="135"/>
      <c r="X143" s="135"/>
      <c r="Y143" s="135"/>
      <c r="Z143" s="135"/>
    </row>
    <row r="144" spans="1:26" ht="23.25" customHeight="1">
      <c r="A144" s="122">
        <v>115</v>
      </c>
      <c r="B144" s="123">
        <f t="shared" ca="1" si="0"/>
        <v>2356.3198166597949</v>
      </c>
      <c r="C144" s="123">
        <f t="shared" ca="1" si="1"/>
        <v>1702.4863984867566</v>
      </c>
      <c r="D144" s="124">
        <f t="shared" ca="1" si="2"/>
        <v>214269.66291143667</v>
      </c>
      <c r="E144" s="124">
        <f t="shared" ca="1" si="3"/>
        <v>653.83341817303835</v>
      </c>
      <c r="F144" s="124">
        <f t="shared" ca="1" si="4"/>
        <v>56707.116004439711</v>
      </c>
      <c r="G144" s="124">
        <f t="shared" ca="1" si="5"/>
        <v>325180.88399556029</v>
      </c>
      <c r="H144" s="124">
        <f t="shared" ca="1" si="6"/>
        <v>0</v>
      </c>
      <c r="I144" s="192">
        <f t="shared" si="7"/>
        <v>9.5833333333333339</v>
      </c>
      <c r="J144" s="125">
        <f t="shared" si="13"/>
        <v>494427.08408072422</v>
      </c>
      <c r="K144" s="125">
        <f t="shared" si="8"/>
        <v>1030.0564251681753</v>
      </c>
      <c r="L144" s="125">
        <f t="shared" si="9"/>
        <v>495457.1405058924</v>
      </c>
      <c r="M144" s="125">
        <f t="shared" ca="1" si="10"/>
        <v>170276.25651033211</v>
      </c>
      <c r="N144" s="125">
        <f t="shared" si="14"/>
        <v>59945.492177233442</v>
      </c>
      <c r="O144" s="125">
        <f t="shared" si="11"/>
        <v>349.68203770052844</v>
      </c>
      <c r="P144" s="125">
        <f t="shared" si="12"/>
        <v>60295.17421493397</v>
      </c>
      <c r="Q144" s="139"/>
      <c r="R144" s="139"/>
      <c r="S144" s="135"/>
      <c r="T144" s="135"/>
      <c r="U144" s="135"/>
      <c r="V144" s="135"/>
      <c r="W144" s="135"/>
      <c r="X144" s="135"/>
      <c r="Y144" s="135"/>
      <c r="Z144" s="135"/>
    </row>
    <row r="145" spans="1:26" ht="23.25" customHeight="1">
      <c r="A145" s="122">
        <v>116</v>
      </c>
      <c r="B145" s="123">
        <f t="shared" ca="1" si="0"/>
        <v>2356.3198166597949</v>
      </c>
      <c r="C145" s="123">
        <f t="shared" ca="1" si="1"/>
        <v>1699.0701188768026</v>
      </c>
      <c r="D145" s="124">
        <f t="shared" ca="1" si="2"/>
        <v>215968.73303031348</v>
      </c>
      <c r="E145" s="124">
        <f t="shared" ca="1" si="3"/>
        <v>657.24969778299237</v>
      </c>
      <c r="F145" s="124">
        <f t="shared" ca="1" si="4"/>
        <v>57364.365702222705</v>
      </c>
      <c r="G145" s="124">
        <f t="shared" ca="1" si="5"/>
        <v>324523.63429777732</v>
      </c>
      <c r="H145" s="124">
        <f t="shared" ca="1" si="6"/>
        <v>0</v>
      </c>
      <c r="I145" s="192">
        <f t="shared" si="7"/>
        <v>9.6666666666666661</v>
      </c>
      <c r="J145" s="125">
        <f t="shared" si="13"/>
        <v>495457.1405058924</v>
      </c>
      <c r="K145" s="125">
        <f t="shared" si="8"/>
        <v>1032.2023760539425</v>
      </c>
      <c r="L145" s="125">
        <f t="shared" si="9"/>
        <v>496489.34288194636</v>
      </c>
      <c r="M145" s="125">
        <f t="shared" ca="1" si="10"/>
        <v>171965.70858416904</v>
      </c>
      <c r="N145" s="125">
        <f t="shared" si="14"/>
        <v>60295.17421493397</v>
      </c>
      <c r="O145" s="125">
        <f t="shared" si="11"/>
        <v>351.72184958711483</v>
      </c>
      <c r="P145" s="125">
        <f t="shared" si="12"/>
        <v>60646.896064521083</v>
      </c>
      <c r="Q145" s="139"/>
      <c r="R145" s="139"/>
      <c r="S145" s="135"/>
      <c r="T145" s="135"/>
      <c r="U145" s="135"/>
      <c r="V145" s="135"/>
      <c r="W145" s="135"/>
      <c r="X145" s="135"/>
      <c r="Y145" s="135"/>
      <c r="Z145" s="135"/>
    </row>
    <row r="146" spans="1:26" ht="23.25" customHeight="1">
      <c r="A146" s="122">
        <v>117</v>
      </c>
      <c r="B146" s="123">
        <f t="shared" ca="1" si="0"/>
        <v>2356.3198166597949</v>
      </c>
      <c r="C146" s="123">
        <f t="shared" ca="1" si="1"/>
        <v>1695.6359892058867</v>
      </c>
      <c r="D146" s="124">
        <f t="shared" ca="1" si="2"/>
        <v>217664.36901951936</v>
      </c>
      <c r="E146" s="124">
        <f t="shared" ca="1" si="3"/>
        <v>660.68382745390818</v>
      </c>
      <c r="F146" s="124">
        <f t="shared" ca="1" si="4"/>
        <v>58025.049529676617</v>
      </c>
      <c r="G146" s="124">
        <f t="shared" ca="1" si="5"/>
        <v>323862.95047032338</v>
      </c>
      <c r="H146" s="124">
        <f t="shared" ca="1" si="6"/>
        <v>0</v>
      </c>
      <c r="I146" s="192">
        <f t="shared" si="7"/>
        <v>9.75</v>
      </c>
      <c r="J146" s="125">
        <f t="shared" si="13"/>
        <v>496489.34288194636</v>
      </c>
      <c r="K146" s="125">
        <f t="shared" si="8"/>
        <v>1034.3527976707217</v>
      </c>
      <c r="L146" s="125">
        <f t="shared" si="9"/>
        <v>497523.69567961706</v>
      </c>
      <c r="M146" s="125">
        <f t="shared" ca="1" si="10"/>
        <v>173660.74520929367</v>
      </c>
      <c r="N146" s="125">
        <f t="shared" si="14"/>
        <v>60646.896064521083</v>
      </c>
      <c r="O146" s="125">
        <f t="shared" si="11"/>
        <v>353.77356037637298</v>
      </c>
      <c r="P146" s="125">
        <f t="shared" si="12"/>
        <v>61000.669624897455</v>
      </c>
      <c r="Q146" s="139"/>
      <c r="R146" s="139"/>
      <c r="S146" s="135"/>
      <c r="T146" s="135"/>
      <c r="U146" s="135"/>
      <c r="V146" s="135"/>
      <c r="W146" s="135"/>
      <c r="X146" s="135"/>
      <c r="Y146" s="135"/>
      <c r="Z146" s="135"/>
    </row>
    <row r="147" spans="1:26" ht="23.25" customHeight="1">
      <c r="A147" s="122">
        <v>118</v>
      </c>
      <c r="B147" s="123">
        <f t="shared" ca="1" si="0"/>
        <v>2356.3198166597949</v>
      </c>
      <c r="C147" s="123">
        <f t="shared" ca="1" si="1"/>
        <v>1692.1839162074398</v>
      </c>
      <c r="D147" s="124">
        <f t="shared" ca="1" si="2"/>
        <v>219356.5529357268</v>
      </c>
      <c r="E147" s="124">
        <f t="shared" ca="1" si="3"/>
        <v>664.13590045235514</v>
      </c>
      <c r="F147" s="124">
        <f t="shared" ca="1" si="4"/>
        <v>58689.185430128971</v>
      </c>
      <c r="G147" s="124">
        <f t="shared" ca="1" si="5"/>
        <v>323198.814569871</v>
      </c>
      <c r="H147" s="124">
        <f t="shared" ca="1" si="6"/>
        <v>-2.2737367544323206E-13</v>
      </c>
      <c r="I147" s="192">
        <f t="shared" si="7"/>
        <v>9.8333333333333339</v>
      </c>
      <c r="J147" s="125">
        <f t="shared" si="13"/>
        <v>497523.69567961706</v>
      </c>
      <c r="K147" s="125">
        <f t="shared" si="8"/>
        <v>1036.5076993325356</v>
      </c>
      <c r="L147" s="125">
        <f t="shared" si="9"/>
        <v>498560.20337894961</v>
      </c>
      <c r="M147" s="125">
        <f t="shared" ca="1" si="10"/>
        <v>175361.38880907861</v>
      </c>
      <c r="N147" s="125">
        <f t="shared" si="14"/>
        <v>61000.669624897455</v>
      </c>
      <c r="O147" s="125">
        <f t="shared" si="11"/>
        <v>355.83723947856851</v>
      </c>
      <c r="P147" s="125">
        <f t="shared" si="12"/>
        <v>61356.506864376024</v>
      </c>
      <c r="Q147" s="139"/>
      <c r="R147" s="139"/>
      <c r="S147" s="135"/>
      <c r="T147" s="135"/>
      <c r="U147" s="135"/>
      <c r="V147" s="135"/>
      <c r="W147" s="135"/>
      <c r="X147" s="135"/>
      <c r="Y147" s="135"/>
      <c r="Z147" s="135"/>
    </row>
    <row r="148" spans="1:26" ht="23.25" customHeight="1">
      <c r="A148" s="122">
        <v>119</v>
      </c>
      <c r="B148" s="123">
        <f t="shared" ca="1" si="0"/>
        <v>2356.3198166597949</v>
      </c>
      <c r="C148" s="123">
        <f t="shared" ca="1" si="1"/>
        <v>1688.7138061275762</v>
      </c>
      <c r="D148" s="124">
        <f t="shared" ca="1" si="2"/>
        <v>221045.26674185437</v>
      </c>
      <c r="E148" s="124">
        <f t="shared" ca="1" si="3"/>
        <v>667.60601053221876</v>
      </c>
      <c r="F148" s="124">
        <f t="shared" ca="1" si="4"/>
        <v>59356.791440661189</v>
      </c>
      <c r="G148" s="124">
        <f t="shared" ca="1" si="5"/>
        <v>322531.20855933876</v>
      </c>
      <c r="H148" s="124">
        <f t="shared" ca="1" si="6"/>
        <v>0</v>
      </c>
      <c r="I148" s="192">
        <f t="shared" si="7"/>
        <v>9.9166666666666661</v>
      </c>
      <c r="J148" s="125">
        <f t="shared" si="13"/>
        <v>498560.20337894961</v>
      </c>
      <c r="K148" s="125">
        <f t="shared" si="8"/>
        <v>1038.6670903728116</v>
      </c>
      <c r="L148" s="125">
        <f t="shared" si="9"/>
        <v>499598.87046932243</v>
      </c>
      <c r="M148" s="125">
        <f t="shared" ca="1" si="10"/>
        <v>177067.66190998367</v>
      </c>
      <c r="N148" s="125">
        <f t="shared" si="14"/>
        <v>61356.506864376024</v>
      </c>
      <c r="O148" s="125">
        <f t="shared" si="11"/>
        <v>357.91295670886018</v>
      </c>
      <c r="P148" s="125">
        <f t="shared" si="12"/>
        <v>61714.419821084884</v>
      </c>
      <c r="Q148" s="139"/>
      <c r="R148" s="139"/>
      <c r="S148" s="135"/>
      <c r="T148" s="135"/>
      <c r="U148" s="135"/>
      <c r="V148" s="135"/>
      <c r="W148" s="135"/>
      <c r="X148" s="135"/>
      <c r="Y148" s="135"/>
      <c r="Z148" s="135"/>
    </row>
    <row r="149" spans="1:26" ht="23.25" customHeight="1">
      <c r="A149" s="122">
        <v>120</v>
      </c>
      <c r="B149" s="123">
        <f t="shared" ca="1" si="0"/>
        <v>2356.3198166597949</v>
      </c>
      <c r="C149" s="123">
        <f t="shared" ca="1" si="1"/>
        <v>1685.2255647225452</v>
      </c>
      <c r="D149" s="124">
        <f t="shared" ca="1" si="2"/>
        <v>222730.49230657693</v>
      </c>
      <c r="E149" s="124">
        <f t="shared" ca="1" si="3"/>
        <v>671.09425193724974</v>
      </c>
      <c r="F149" s="124">
        <f t="shared" ca="1" si="4"/>
        <v>60027.885692598436</v>
      </c>
      <c r="G149" s="124">
        <f t="shared" ca="1" si="5"/>
        <v>321860.11430740153</v>
      </c>
      <c r="H149" s="124">
        <f t="shared" ca="1" si="6"/>
        <v>0</v>
      </c>
      <c r="I149" s="192">
        <f t="shared" si="7"/>
        <v>10</v>
      </c>
      <c r="J149" s="125">
        <f t="shared" si="13"/>
        <v>499598.87046932243</v>
      </c>
      <c r="K149" s="125">
        <f t="shared" si="8"/>
        <v>1040.8309801444218</v>
      </c>
      <c r="L149" s="125">
        <f t="shared" si="9"/>
        <v>500639.70144946687</v>
      </c>
      <c r="M149" s="125">
        <f t="shared" ca="1" si="10"/>
        <v>178779.58714206534</v>
      </c>
      <c r="N149" s="125">
        <f t="shared" si="14"/>
        <v>61714.419821084884</v>
      </c>
      <c r="O149" s="125">
        <f t="shared" si="11"/>
        <v>360.00078228966186</v>
      </c>
      <c r="P149" s="125">
        <f t="shared" si="12"/>
        <v>62074.420603374543</v>
      </c>
      <c r="Q149" s="139"/>
      <c r="R149" s="139"/>
      <c r="S149" s="135"/>
      <c r="T149" s="135"/>
      <c r="U149" s="135"/>
      <c r="V149" s="135"/>
      <c r="W149" s="135"/>
      <c r="X149" s="135"/>
      <c r="Y149" s="135"/>
      <c r="Z149" s="135"/>
    </row>
    <row r="150" spans="1:26" ht="23.25" customHeight="1">
      <c r="A150" s="122">
        <v>121</v>
      </c>
      <c r="B150" s="123">
        <f t="shared" ca="1" si="0"/>
        <v>2356.3198166597949</v>
      </c>
      <c r="C150" s="123">
        <f t="shared" ca="1" si="1"/>
        <v>1681.7190972561732</v>
      </c>
      <c r="D150" s="124">
        <f t="shared" ca="1" si="2"/>
        <v>224412.21140383309</v>
      </c>
      <c r="E150" s="124">
        <f t="shared" ca="1" si="3"/>
        <v>674.60071940362172</v>
      </c>
      <c r="F150" s="124">
        <f t="shared" ca="1" si="4"/>
        <v>60702.486412002057</v>
      </c>
      <c r="G150" s="124">
        <f t="shared" ca="1" si="5"/>
        <v>321185.51358799788</v>
      </c>
      <c r="H150" s="124">
        <f t="shared" ca="1" si="6"/>
        <v>0</v>
      </c>
      <c r="I150" s="192">
        <f t="shared" si="7"/>
        <v>10.083333333333334</v>
      </c>
      <c r="J150" s="125">
        <f t="shared" si="13"/>
        <v>500639.70144946687</v>
      </c>
      <c r="K150" s="125">
        <f t="shared" si="8"/>
        <v>1042.9993780197226</v>
      </c>
      <c r="L150" s="125">
        <f t="shared" si="9"/>
        <v>501682.70082748658</v>
      </c>
      <c r="M150" s="125">
        <f t="shared" ca="1" si="10"/>
        <v>180497.1872394887</v>
      </c>
      <c r="N150" s="125">
        <f t="shared" si="14"/>
        <v>62074.420603374543</v>
      </c>
      <c r="O150" s="125">
        <f t="shared" si="11"/>
        <v>362.10078685301818</v>
      </c>
      <c r="P150" s="125">
        <f t="shared" si="12"/>
        <v>62436.521390227565</v>
      </c>
      <c r="Q150" s="139"/>
      <c r="R150" s="139"/>
      <c r="S150" s="135"/>
      <c r="T150" s="135"/>
      <c r="U150" s="135"/>
      <c r="V150" s="135"/>
      <c r="W150" s="135"/>
      <c r="X150" s="135"/>
      <c r="Y150" s="135"/>
      <c r="Z150" s="135"/>
    </row>
    <row r="151" spans="1:26" ht="23.25" customHeight="1">
      <c r="A151" s="122">
        <v>122</v>
      </c>
      <c r="B151" s="123">
        <f t="shared" ca="1" si="0"/>
        <v>2356.3198166597949</v>
      </c>
      <c r="C151" s="123">
        <f t="shared" ca="1" si="1"/>
        <v>1678.1943084972891</v>
      </c>
      <c r="D151" s="124">
        <f t="shared" ca="1" si="2"/>
        <v>226090.40571233039</v>
      </c>
      <c r="E151" s="124">
        <f t="shared" ca="1" si="3"/>
        <v>678.12550816250587</v>
      </c>
      <c r="F151" s="124">
        <f t="shared" ca="1" si="4"/>
        <v>61380.611920164563</v>
      </c>
      <c r="G151" s="124">
        <f t="shared" ca="1" si="5"/>
        <v>320507.38807983539</v>
      </c>
      <c r="H151" s="124">
        <f t="shared" ca="1" si="6"/>
        <v>0</v>
      </c>
      <c r="I151" s="192">
        <f t="shared" si="7"/>
        <v>10.166666666666666</v>
      </c>
      <c r="J151" s="125">
        <f t="shared" si="13"/>
        <v>501682.70082748658</v>
      </c>
      <c r="K151" s="125">
        <f t="shared" si="8"/>
        <v>1045.1722933905971</v>
      </c>
      <c r="L151" s="125">
        <f t="shared" si="9"/>
        <v>502727.87312087719</v>
      </c>
      <c r="M151" s="125">
        <f t="shared" ca="1" si="10"/>
        <v>182220.4850410418</v>
      </c>
      <c r="N151" s="125">
        <f t="shared" si="14"/>
        <v>62436.521390227565</v>
      </c>
      <c r="O151" s="125">
        <f t="shared" si="11"/>
        <v>364.21304144299415</v>
      </c>
      <c r="P151" s="125">
        <f t="shared" si="12"/>
        <v>62800.734431670557</v>
      </c>
      <c r="Q151" s="139"/>
      <c r="R151" s="139"/>
      <c r="S151" s="135"/>
      <c r="T151" s="135"/>
      <c r="U151" s="135"/>
      <c r="V151" s="135"/>
      <c r="W151" s="135"/>
      <c r="X151" s="135"/>
      <c r="Y151" s="135"/>
      <c r="Z151" s="135"/>
    </row>
    <row r="152" spans="1:26" ht="23.25" customHeight="1">
      <c r="A152" s="122">
        <v>123</v>
      </c>
      <c r="B152" s="123">
        <f t="shared" ca="1" si="0"/>
        <v>2356.3198166597949</v>
      </c>
      <c r="C152" s="123">
        <f t="shared" ca="1" si="1"/>
        <v>1674.65110271714</v>
      </c>
      <c r="D152" s="124">
        <f t="shared" ca="1" si="2"/>
        <v>227765.05681504754</v>
      </c>
      <c r="E152" s="124">
        <f t="shared" ca="1" si="3"/>
        <v>681.6687139426549</v>
      </c>
      <c r="F152" s="124">
        <f t="shared" ca="1" si="4"/>
        <v>62062.280634107221</v>
      </c>
      <c r="G152" s="124">
        <f t="shared" ca="1" si="5"/>
        <v>319825.71936589276</v>
      </c>
      <c r="H152" s="124">
        <f t="shared" ca="1" si="6"/>
        <v>4.5474735088646412E-13</v>
      </c>
      <c r="I152" s="192">
        <f t="shared" si="7"/>
        <v>10.25</v>
      </c>
      <c r="J152" s="125">
        <f t="shared" si="13"/>
        <v>502727.87312087719</v>
      </c>
      <c r="K152" s="125">
        <f t="shared" si="8"/>
        <v>1047.3497356684941</v>
      </c>
      <c r="L152" s="125">
        <f t="shared" si="9"/>
        <v>503775.2228565457</v>
      </c>
      <c r="M152" s="125">
        <f t="shared" ca="1" si="10"/>
        <v>183949.50349065295</v>
      </c>
      <c r="N152" s="125">
        <f t="shared" si="14"/>
        <v>62800.734431670557</v>
      </c>
      <c r="O152" s="125">
        <f t="shared" si="11"/>
        <v>366.33761751807828</v>
      </c>
      <c r="P152" s="125">
        <f t="shared" si="12"/>
        <v>63167.072049188631</v>
      </c>
      <c r="Q152" s="139"/>
      <c r="R152" s="139"/>
      <c r="S152" s="135"/>
      <c r="T152" s="135"/>
      <c r="U152" s="135"/>
      <c r="V152" s="135"/>
      <c r="W152" s="135"/>
      <c r="X152" s="135"/>
      <c r="Y152" s="135"/>
      <c r="Z152" s="135"/>
    </row>
    <row r="153" spans="1:26" ht="23.25" customHeight="1">
      <c r="A153" s="122">
        <v>124</v>
      </c>
      <c r="B153" s="123">
        <f t="shared" ca="1" si="0"/>
        <v>2356.3198166597949</v>
      </c>
      <c r="C153" s="123">
        <f t="shared" ca="1" si="1"/>
        <v>1671.0893836867899</v>
      </c>
      <c r="D153" s="124">
        <f t="shared" ca="1" si="2"/>
        <v>229436.14619873432</v>
      </c>
      <c r="E153" s="124">
        <f t="shared" ca="1" si="3"/>
        <v>685.23043297300501</v>
      </c>
      <c r="F153" s="124">
        <f t="shared" ca="1" si="4"/>
        <v>62747.511067080224</v>
      </c>
      <c r="G153" s="124">
        <f t="shared" ca="1" si="5"/>
        <v>319140.48893291975</v>
      </c>
      <c r="H153" s="124">
        <f t="shared" ca="1" si="6"/>
        <v>2.2737367544323206E-13</v>
      </c>
      <c r="I153" s="192">
        <f t="shared" si="7"/>
        <v>10.333333333333334</v>
      </c>
      <c r="J153" s="125">
        <f t="shared" si="13"/>
        <v>503775.2228565457</v>
      </c>
      <c r="K153" s="125">
        <f t="shared" si="8"/>
        <v>1049.5317142844701</v>
      </c>
      <c r="L153" s="125">
        <f t="shared" si="9"/>
        <v>504824.75457083015</v>
      </c>
      <c r="M153" s="125">
        <f t="shared" ca="1" si="10"/>
        <v>185684.2656379104</v>
      </c>
      <c r="N153" s="125">
        <f t="shared" si="14"/>
        <v>63167.072049188631</v>
      </c>
      <c r="O153" s="125">
        <f t="shared" si="11"/>
        <v>368.47458695360035</v>
      </c>
      <c r="P153" s="125">
        <f t="shared" si="12"/>
        <v>63535.54663614223</v>
      </c>
      <c r="Q153" s="139"/>
      <c r="R153" s="139"/>
      <c r="S153" s="135"/>
      <c r="T153" s="135"/>
      <c r="U153" s="135"/>
      <c r="V153" s="135"/>
      <c r="W153" s="135"/>
      <c r="X153" s="135"/>
      <c r="Y153" s="135"/>
      <c r="Z153" s="135"/>
    </row>
    <row r="154" spans="1:26" ht="23.25" customHeight="1">
      <c r="A154" s="122">
        <v>125</v>
      </c>
      <c r="B154" s="123">
        <f t="shared" ca="1" si="0"/>
        <v>2356.3198166597949</v>
      </c>
      <c r="C154" s="123">
        <f t="shared" ca="1" si="1"/>
        <v>1667.5090546745059</v>
      </c>
      <c r="D154" s="124">
        <f t="shared" ca="1" si="2"/>
        <v>231103.65525340883</v>
      </c>
      <c r="E154" s="124">
        <f t="shared" ca="1" si="3"/>
        <v>688.81076198528899</v>
      </c>
      <c r="F154" s="124">
        <f t="shared" ca="1" si="4"/>
        <v>63436.321829065513</v>
      </c>
      <c r="G154" s="124">
        <f t="shared" ca="1" si="5"/>
        <v>318451.67817093444</v>
      </c>
      <c r="H154" s="124">
        <f t="shared" ca="1" si="6"/>
        <v>0</v>
      </c>
      <c r="I154" s="192">
        <f t="shared" si="7"/>
        <v>10.416666666666666</v>
      </c>
      <c r="J154" s="125">
        <f t="shared" si="13"/>
        <v>504824.75457083015</v>
      </c>
      <c r="K154" s="125">
        <f t="shared" si="8"/>
        <v>1051.7182386892296</v>
      </c>
      <c r="L154" s="125">
        <f t="shared" si="9"/>
        <v>505876.47280951939</v>
      </c>
      <c r="M154" s="125">
        <f t="shared" ca="1" si="10"/>
        <v>187424.79463858495</v>
      </c>
      <c r="N154" s="125">
        <f t="shared" si="14"/>
        <v>63535.54663614223</v>
      </c>
      <c r="O154" s="125">
        <f t="shared" si="11"/>
        <v>370.62402204416304</v>
      </c>
      <c r="P154" s="125">
        <f t="shared" si="12"/>
        <v>63906.170658186391</v>
      </c>
      <c r="Q154" s="139"/>
      <c r="R154" s="139"/>
      <c r="S154" s="135"/>
      <c r="T154" s="135"/>
      <c r="U154" s="135"/>
      <c r="V154" s="135"/>
      <c r="W154" s="135"/>
      <c r="X154" s="135"/>
      <c r="Y154" s="135"/>
      <c r="Z154" s="135"/>
    </row>
    <row r="155" spans="1:26" ht="23.25" customHeight="1">
      <c r="A155" s="122">
        <v>126</v>
      </c>
      <c r="B155" s="123">
        <f t="shared" ca="1" si="0"/>
        <v>2356.3198166597949</v>
      </c>
      <c r="C155" s="123">
        <f t="shared" ca="1" si="1"/>
        <v>1663.9100184431327</v>
      </c>
      <c r="D155" s="124">
        <f t="shared" ca="1" si="2"/>
        <v>232767.56527185196</v>
      </c>
      <c r="E155" s="124">
        <f t="shared" ca="1" si="3"/>
        <v>692.40979821666224</v>
      </c>
      <c r="F155" s="124">
        <f t="shared" ca="1" si="4"/>
        <v>64128.731627282177</v>
      </c>
      <c r="G155" s="124">
        <f t="shared" ca="1" si="5"/>
        <v>317759.26837271778</v>
      </c>
      <c r="H155" s="124">
        <f t="shared" ca="1" si="6"/>
        <v>2.2737367544323206E-13</v>
      </c>
      <c r="I155" s="192">
        <f t="shared" si="7"/>
        <v>10.5</v>
      </c>
      <c r="J155" s="125">
        <f t="shared" si="13"/>
        <v>505876.47280951939</v>
      </c>
      <c r="K155" s="125">
        <f t="shared" si="8"/>
        <v>1053.9093183531654</v>
      </c>
      <c r="L155" s="125">
        <f t="shared" si="9"/>
        <v>506930.38212787255</v>
      </c>
      <c r="M155" s="125">
        <f t="shared" ca="1" si="10"/>
        <v>189171.11375515477</v>
      </c>
      <c r="N155" s="125">
        <f t="shared" si="14"/>
        <v>63906.170658186391</v>
      </c>
      <c r="O155" s="125">
        <f t="shared" si="11"/>
        <v>372.78599550608732</v>
      </c>
      <c r="P155" s="125">
        <f t="shared" si="12"/>
        <v>64278.956653692476</v>
      </c>
      <c r="Q155" s="139"/>
      <c r="R155" s="139"/>
      <c r="S155" s="135"/>
      <c r="T155" s="135"/>
      <c r="U155" s="135"/>
      <c r="V155" s="135"/>
      <c r="W155" s="135"/>
      <c r="X155" s="135"/>
      <c r="Y155" s="135"/>
      <c r="Z155" s="135"/>
    </row>
    <row r="156" spans="1:26" ht="23.25" customHeight="1">
      <c r="A156" s="122">
        <v>127</v>
      </c>
      <c r="B156" s="123">
        <f t="shared" ca="1" si="0"/>
        <v>2356.3198166597949</v>
      </c>
      <c r="C156" s="123">
        <f t="shared" ca="1" si="1"/>
        <v>1660.2921772474506</v>
      </c>
      <c r="D156" s="124">
        <f t="shared" ca="1" si="2"/>
        <v>234427.85744909939</v>
      </c>
      <c r="E156" s="124">
        <f t="shared" ca="1" si="3"/>
        <v>696.02763941234434</v>
      </c>
      <c r="F156" s="124">
        <f t="shared" ca="1" si="4"/>
        <v>64824.75926669452</v>
      </c>
      <c r="G156" s="124">
        <f t="shared" ca="1" si="5"/>
        <v>317063.24073330546</v>
      </c>
      <c r="H156" s="124">
        <f t="shared" ca="1" si="6"/>
        <v>0</v>
      </c>
      <c r="I156" s="192">
        <f t="shared" si="7"/>
        <v>10.583333333333334</v>
      </c>
      <c r="J156" s="125">
        <f t="shared" si="13"/>
        <v>506930.38212787255</v>
      </c>
      <c r="K156" s="125">
        <f t="shared" si="8"/>
        <v>1056.1049627664011</v>
      </c>
      <c r="L156" s="125">
        <f t="shared" si="9"/>
        <v>507986.48709063896</v>
      </c>
      <c r="M156" s="125">
        <f t="shared" ca="1" si="10"/>
        <v>190923.2463573335</v>
      </c>
      <c r="N156" s="125">
        <f t="shared" si="14"/>
        <v>64278.956653692476</v>
      </c>
      <c r="O156" s="125">
        <f t="shared" si="11"/>
        <v>374.96058047987282</v>
      </c>
      <c r="P156" s="125">
        <f t="shared" si="12"/>
        <v>64653.917234172346</v>
      </c>
      <c r="Q156" s="139"/>
      <c r="R156" s="139"/>
      <c r="S156" s="135"/>
      <c r="T156" s="135"/>
      <c r="U156" s="135"/>
      <c r="V156" s="135"/>
      <c r="W156" s="135"/>
      <c r="X156" s="135"/>
      <c r="Y156" s="135"/>
      <c r="Z156" s="135"/>
    </row>
    <row r="157" spans="1:26" ht="23.25" customHeight="1">
      <c r="A157" s="122">
        <v>128</v>
      </c>
      <c r="B157" s="123">
        <f t="shared" ca="1" si="0"/>
        <v>2356.3198166597949</v>
      </c>
      <c r="C157" s="123">
        <f t="shared" ca="1" si="1"/>
        <v>1656.6554328315212</v>
      </c>
      <c r="D157" s="124">
        <f t="shared" ca="1" si="2"/>
        <v>236084.51288193092</v>
      </c>
      <c r="E157" s="124">
        <f t="shared" ca="1" si="3"/>
        <v>699.66438382827369</v>
      </c>
      <c r="F157" s="124">
        <f t="shared" ca="1" si="4"/>
        <v>65524.423650522796</v>
      </c>
      <c r="G157" s="124">
        <f t="shared" ca="1" si="5"/>
        <v>316363.57634947717</v>
      </c>
      <c r="H157" s="124">
        <f t="shared" ca="1" si="6"/>
        <v>0</v>
      </c>
      <c r="I157" s="192">
        <f t="shared" si="7"/>
        <v>10.666666666666666</v>
      </c>
      <c r="J157" s="125">
        <f t="shared" si="13"/>
        <v>507986.48709063896</v>
      </c>
      <c r="K157" s="125">
        <f t="shared" si="8"/>
        <v>1058.3051814388311</v>
      </c>
      <c r="L157" s="125">
        <f t="shared" si="9"/>
        <v>509044.79227207782</v>
      </c>
      <c r="M157" s="125">
        <f t="shared" ca="1" si="10"/>
        <v>192681.21592260065</v>
      </c>
      <c r="N157" s="125">
        <f t="shared" si="14"/>
        <v>64653.917234172346</v>
      </c>
      <c r="O157" s="125">
        <f t="shared" si="11"/>
        <v>377.14785053267201</v>
      </c>
      <c r="P157" s="125">
        <f t="shared" si="12"/>
        <v>65031.06508470502</v>
      </c>
      <c r="Q157" s="139"/>
      <c r="R157" s="139"/>
      <c r="S157" s="135"/>
      <c r="T157" s="135"/>
      <c r="U157" s="135"/>
      <c r="V157" s="135"/>
      <c r="W157" s="135"/>
      <c r="X157" s="135"/>
      <c r="Y157" s="135"/>
      <c r="Z157" s="135"/>
    </row>
    <row r="158" spans="1:26" ht="23.25" customHeight="1">
      <c r="A158" s="122">
        <v>129</v>
      </c>
      <c r="B158" s="123">
        <f t="shared" ca="1" si="0"/>
        <v>2356.3198166597949</v>
      </c>
      <c r="C158" s="123">
        <f t="shared" ca="1" si="1"/>
        <v>1652.9996864260183</v>
      </c>
      <c r="D158" s="124">
        <f t="shared" ca="1" si="2"/>
        <v>237737.51256835693</v>
      </c>
      <c r="E158" s="124">
        <f t="shared" ca="1" si="3"/>
        <v>703.32013023377658</v>
      </c>
      <c r="F158" s="124">
        <f t="shared" ca="1" si="4"/>
        <v>66227.743780756573</v>
      </c>
      <c r="G158" s="124">
        <f t="shared" ca="1" si="5"/>
        <v>315660.2562192434</v>
      </c>
      <c r="H158" s="124">
        <f t="shared" ca="1" si="6"/>
        <v>0</v>
      </c>
      <c r="I158" s="192">
        <f t="shared" si="7"/>
        <v>10.75</v>
      </c>
      <c r="J158" s="125">
        <f t="shared" si="13"/>
        <v>509044.79227207782</v>
      </c>
      <c r="K158" s="125">
        <f t="shared" si="8"/>
        <v>1060.5099839001621</v>
      </c>
      <c r="L158" s="125">
        <f t="shared" si="9"/>
        <v>510105.30225597799</v>
      </c>
      <c r="M158" s="125">
        <f t="shared" ca="1" si="10"/>
        <v>194445.04603673459</v>
      </c>
      <c r="N158" s="125">
        <f t="shared" si="14"/>
        <v>65031.06508470502</v>
      </c>
      <c r="O158" s="125">
        <f t="shared" si="11"/>
        <v>379.34787966077931</v>
      </c>
      <c r="P158" s="125">
        <f t="shared" si="12"/>
        <v>65410.412964365802</v>
      </c>
      <c r="Q158" s="139"/>
      <c r="R158" s="139"/>
      <c r="S158" s="135"/>
      <c r="T158" s="135"/>
      <c r="U158" s="135"/>
      <c r="V158" s="135"/>
      <c r="W158" s="135"/>
      <c r="X158" s="135"/>
      <c r="Y158" s="135"/>
      <c r="Z158" s="135"/>
    </row>
    <row r="159" spans="1:26" ht="23.25" customHeight="1">
      <c r="A159" s="122">
        <v>130</v>
      </c>
      <c r="B159" s="123">
        <f t="shared" ca="1" si="0"/>
        <v>2356.3198166597949</v>
      </c>
      <c r="C159" s="123">
        <f t="shared" ca="1" si="1"/>
        <v>1649.3248387455469</v>
      </c>
      <c r="D159" s="124">
        <f t="shared" ca="1" si="2"/>
        <v>239386.83740710249</v>
      </c>
      <c r="E159" s="124">
        <f t="shared" ca="1" si="3"/>
        <v>706.99497791424801</v>
      </c>
      <c r="F159" s="124">
        <f t="shared" ca="1" si="4"/>
        <v>66934.738758670821</v>
      </c>
      <c r="G159" s="124">
        <f t="shared" ca="1" si="5"/>
        <v>314953.26124132914</v>
      </c>
      <c r="H159" s="124">
        <f t="shared" ca="1" si="6"/>
        <v>0</v>
      </c>
      <c r="I159" s="192">
        <f t="shared" si="7"/>
        <v>10.833333333333334</v>
      </c>
      <c r="J159" s="125">
        <f t="shared" si="13"/>
        <v>510105.30225597799</v>
      </c>
      <c r="K159" s="125">
        <f t="shared" si="8"/>
        <v>1062.7193796999541</v>
      </c>
      <c r="L159" s="125">
        <f t="shared" si="9"/>
        <v>511168.02163567796</v>
      </c>
      <c r="M159" s="125">
        <f t="shared" ca="1" si="10"/>
        <v>196214.76039434882</v>
      </c>
      <c r="N159" s="125">
        <f t="shared" si="14"/>
        <v>65410.412964365802</v>
      </c>
      <c r="O159" s="125">
        <f t="shared" si="11"/>
        <v>381.56074229213385</v>
      </c>
      <c r="P159" s="125">
        <f t="shared" si="12"/>
        <v>65791.97370665794</v>
      </c>
      <c r="Q159" s="139"/>
      <c r="R159" s="139"/>
      <c r="S159" s="135"/>
      <c r="T159" s="135"/>
      <c r="U159" s="135"/>
      <c r="V159" s="135"/>
      <c r="W159" s="135"/>
      <c r="X159" s="135"/>
      <c r="Y159" s="135"/>
      <c r="Z159" s="135"/>
    </row>
    <row r="160" spans="1:26" ht="23.25" customHeight="1">
      <c r="A160" s="122">
        <v>131</v>
      </c>
      <c r="B160" s="123">
        <f t="shared" ca="1" si="0"/>
        <v>2356.3198166597949</v>
      </c>
      <c r="C160" s="123">
        <f t="shared" ca="1" si="1"/>
        <v>1645.6307899859448</v>
      </c>
      <c r="D160" s="124">
        <f t="shared" ca="1" si="2"/>
        <v>241032.46819708843</v>
      </c>
      <c r="E160" s="124">
        <f t="shared" ca="1" si="3"/>
        <v>710.68902667385009</v>
      </c>
      <c r="F160" s="124">
        <f t="shared" ca="1" si="4"/>
        <v>67645.427785344669</v>
      </c>
      <c r="G160" s="124">
        <f t="shared" ca="1" si="5"/>
        <v>314242.57221465529</v>
      </c>
      <c r="H160" s="124">
        <f t="shared" ca="1" si="6"/>
        <v>4.5474735088646412E-13</v>
      </c>
      <c r="I160" s="192">
        <f t="shared" si="7"/>
        <v>10.916666666666666</v>
      </c>
      <c r="J160" s="125">
        <f t="shared" si="13"/>
        <v>511168.02163567796</v>
      </c>
      <c r="K160" s="125">
        <f t="shared" si="8"/>
        <v>1064.9333784076623</v>
      </c>
      <c r="L160" s="125">
        <f t="shared" si="9"/>
        <v>512232.95501408563</v>
      </c>
      <c r="M160" s="125">
        <f t="shared" ca="1" si="10"/>
        <v>197990.38279943034</v>
      </c>
      <c r="N160" s="125">
        <f t="shared" si="14"/>
        <v>65791.97370665794</v>
      </c>
      <c r="O160" s="125">
        <f t="shared" si="11"/>
        <v>383.78651328883802</v>
      </c>
      <c r="P160" s="125">
        <f t="shared" si="12"/>
        <v>66175.76021994678</v>
      </c>
      <c r="Q160" s="139"/>
      <c r="R160" s="139"/>
      <c r="S160" s="135"/>
      <c r="T160" s="135"/>
      <c r="U160" s="135"/>
      <c r="V160" s="135"/>
      <c r="W160" s="135"/>
      <c r="X160" s="135"/>
      <c r="Y160" s="135"/>
      <c r="Z160" s="135"/>
    </row>
    <row r="161" spans="1:26" ht="23.25" customHeight="1">
      <c r="A161" s="122">
        <v>132</v>
      </c>
      <c r="B161" s="123">
        <f t="shared" ca="1" si="0"/>
        <v>2356.3198166597949</v>
      </c>
      <c r="C161" s="123">
        <f t="shared" ca="1" si="1"/>
        <v>1641.9174398215741</v>
      </c>
      <c r="D161" s="124">
        <f t="shared" ca="1" si="2"/>
        <v>242674.38563691001</v>
      </c>
      <c r="E161" s="124">
        <f t="shared" ca="1" si="3"/>
        <v>714.40237683822079</v>
      </c>
      <c r="F161" s="124">
        <f t="shared" ca="1" si="4"/>
        <v>68359.830162182887</v>
      </c>
      <c r="G161" s="124">
        <f t="shared" ca="1" si="5"/>
        <v>313528.16983781708</v>
      </c>
      <c r="H161" s="124">
        <f t="shared" ca="1" si="6"/>
        <v>2.2737367544323206E-13</v>
      </c>
      <c r="I161" s="192">
        <f t="shared" si="7"/>
        <v>11</v>
      </c>
      <c r="J161" s="125">
        <f t="shared" si="13"/>
        <v>512232.95501408563</v>
      </c>
      <c r="K161" s="125">
        <f t="shared" si="8"/>
        <v>1067.1519896126783</v>
      </c>
      <c r="L161" s="125">
        <f t="shared" si="9"/>
        <v>513300.1070036983</v>
      </c>
      <c r="M161" s="125">
        <f t="shared" ca="1" si="10"/>
        <v>199771.93716588122</v>
      </c>
      <c r="N161" s="125">
        <f t="shared" si="14"/>
        <v>66175.76021994678</v>
      </c>
      <c r="O161" s="125">
        <f t="shared" si="11"/>
        <v>386.02526794968958</v>
      </c>
      <c r="P161" s="125">
        <f t="shared" si="12"/>
        <v>66561.785487896472</v>
      </c>
      <c r="Q161" s="139"/>
      <c r="R161" s="139"/>
      <c r="S161" s="135"/>
      <c r="T161" s="135"/>
      <c r="U161" s="135"/>
      <c r="V161" s="135"/>
      <c r="W161" s="135"/>
      <c r="X161" s="135"/>
      <c r="Y161" s="135"/>
      <c r="Z161" s="135"/>
    </row>
    <row r="162" spans="1:26" ht="23.25" customHeight="1">
      <c r="A162" s="122">
        <v>133</v>
      </c>
      <c r="B162" s="123">
        <f t="shared" ca="1" si="0"/>
        <v>2356.3198166597949</v>
      </c>
      <c r="C162" s="123">
        <f t="shared" ca="1" si="1"/>
        <v>1638.1846874025944</v>
      </c>
      <c r="D162" s="124">
        <f t="shared" ca="1" si="2"/>
        <v>244312.5703243126</v>
      </c>
      <c r="E162" s="124">
        <f t="shared" ca="1" si="3"/>
        <v>718.13512925720056</v>
      </c>
      <c r="F162" s="124">
        <f t="shared" ca="1" si="4"/>
        <v>69077.965291440094</v>
      </c>
      <c r="G162" s="124">
        <f t="shared" ca="1" si="5"/>
        <v>312810.03470855986</v>
      </c>
      <c r="H162" s="124">
        <f t="shared" ca="1" si="6"/>
        <v>4.5474735088646412E-13</v>
      </c>
      <c r="I162" s="192">
        <f t="shared" si="7"/>
        <v>11.083333333333334</v>
      </c>
      <c r="J162" s="125">
        <f t="shared" si="13"/>
        <v>513300.1070036983</v>
      </c>
      <c r="K162" s="125">
        <f t="shared" si="8"/>
        <v>1069.3752229243714</v>
      </c>
      <c r="L162" s="125">
        <f t="shared" si="9"/>
        <v>514369.4822266227</v>
      </c>
      <c r="M162" s="125">
        <f t="shared" ca="1" si="10"/>
        <v>201559.44751806284</v>
      </c>
      <c r="N162" s="125">
        <f t="shared" si="14"/>
        <v>66561.785487896472</v>
      </c>
      <c r="O162" s="125">
        <f t="shared" si="11"/>
        <v>388.27708201272941</v>
      </c>
      <c r="P162" s="125">
        <f t="shared" si="12"/>
        <v>66950.062569909205</v>
      </c>
      <c r="Q162" s="139"/>
      <c r="R162" s="139"/>
      <c r="S162" s="135"/>
      <c r="T162" s="135"/>
      <c r="U162" s="135"/>
      <c r="V162" s="135"/>
      <c r="W162" s="135"/>
      <c r="X162" s="135"/>
      <c r="Y162" s="135"/>
      <c r="Z162" s="135"/>
    </row>
    <row r="163" spans="1:26" ht="23.25" customHeight="1">
      <c r="A163" s="122">
        <v>134</v>
      </c>
      <c r="B163" s="123">
        <f t="shared" ca="1" si="0"/>
        <v>2356.3198166597949</v>
      </c>
      <c r="C163" s="123">
        <f t="shared" ca="1" si="1"/>
        <v>1634.4324313522254</v>
      </c>
      <c r="D163" s="124">
        <f t="shared" ca="1" si="2"/>
        <v>245947.00275566484</v>
      </c>
      <c r="E163" s="124">
        <f t="shared" ca="1" si="3"/>
        <v>721.8873853075695</v>
      </c>
      <c r="F163" s="124">
        <f t="shared" ca="1" si="4"/>
        <v>69799.852676747658</v>
      </c>
      <c r="G163" s="124">
        <f t="shared" ca="1" si="5"/>
        <v>312088.14732325228</v>
      </c>
      <c r="H163" s="124">
        <f t="shared" ca="1" si="6"/>
        <v>2.2737367544323206E-13</v>
      </c>
      <c r="I163" s="192">
        <f t="shared" si="7"/>
        <v>11.166666666666666</v>
      </c>
      <c r="J163" s="125">
        <f t="shared" si="13"/>
        <v>514369.4822266227</v>
      </c>
      <c r="K163" s="125">
        <f t="shared" si="8"/>
        <v>1071.6030879721307</v>
      </c>
      <c r="L163" s="125">
        <f t="shared" si="9"/>
        <v>515441.08531459485</v>
      </c>
      <c r="M163" s="125">
        <f t="shared" ca="1" si="10"/>
        <v>203352.93799134257</v>
      </c>
      <c r="N163" s="125">
        <f t="shared" si="14"/>
        <v>66950.062569909205</v>
      </c>
      <c r="O163" s="125">
        <f t="shared" si="11"/>
        <v>390.5420316578037</v>
      </c>
      <c r="P163" s="125">
        <f t="shared" si="12"/>
        <v>67340.604601567014</v>
      </c>
      <c r="Q163" s="139"/>
      <c r="R163" s="139"/>
      <c r="S163" s="135"/>
      <c r="T163" s="135"/>
      <c r="U163" s="135"/>
      <c r="V163" s="135"/>
      <c r="W163" s="135"/>
      <c r="X163" s="135"/>
      <c r="Y163" s="135"/>
      <c r="Z163" s="135"/>
    </row>
    <row r="164" spans="1:26" ht="23.25" customHeight="1">
      <c r="A164" s="122">
        <v>135</v>
      </c>
      <c r="B164" s="123">
        <f t="shared" ca="1" si="0"/>
        <v>2356.3198166597949</v>
      </c>
      <c r="C164" s="123">
        <f t="shared" ca="1" si="1"/>
        <v>1630.6605697639934</v>
      </c>
      <c r="D164" s="124">
        <f t="shared" ca="1" si="2"/>
        <v>247577.66332542885</v>
      </c>
      <c r="E164" s="124">
        <f t="shared" ca="1" si="3"/>
        <v>725.65924689580152</v>
      </c>
      <c r="F164" s="124">
        <f t="shared" ca="1" si="4"/>
        <v>70525.511923643455</v>
      </c>
      <c r="G164" s="124">
        <f t="shared" ca="1" si="5"/>
        <v>311362.48807635647</v>
      </c>
      <c r="H164" s="124">
        <f t="shared" ca="1" si="6"/>
        <v>2.2737367544323206E-13</v>
      </c>
      <c r="I164" s="192">
        <f t="shared" si="7"/>
        <v>11.25</v>
      </c>
      <c r="J164" s="125">
        <f t="shared" si="13"/>
        <v>515441.08531459485</v>
      </c>
      <c r="K164" s="125">
        <f t="shared" si="8"/>
        <v>1073.835594405406</v>
      </c>
      <c r="L164" s="125">
        <f t="shared" si="9"/>
        <v>516514.92090900027</v>
      </c>
      <c r="M164" s="125">
        <f t="shared" ca="1" si="10"/>
        <v>205152.4328326438</v>
      </c>
      <c r="N164" s="125">
        <f t="shared" si="14"/>
        <v>67340.604601567014</v>
      </c>
      <c r="O164" s="125">
        <f t="shared" si="11"/>
        <v>392.82019350914095</v>
      </c>
      <c r="P164" s="125">
        <f t="shared" si="12"/>
        <v>67733.424795076149</v>
      </c>
      <c r="Q164" s="139"/>
      <c r="R164" s="139"/>
      <c r="S164" s="135"/>
      <c r="T164" s="135"/>
      <c r="U164" s="135"/>
      <c r="V164" s="135"/>
      <c r="W164" s="135"/>
      <c r="X164" s="135"/>
      <c r="Y164" s="135"/>
      <c r="Z164" s="135"/>
    </row>
    <row r="165" spans="1:26" ht="23.25" customHeight="1">
      <c r="A165" s="122">
        <v>136</v>
      </c>
      <c r="B165" s="123">
        <f t="shared" ca="1" si="0"/>
        <v>2356.3198166597949</v>
      </c>
      <c r="C165" s="123">
        <f t="shared" ca="1" si="1"/>
        <v>1626.8690001989628</v>
      </c>
      <c r="D165" s="124">
        <f t="shared" ca="1" si="2"/>
        <v>249204.53232562781</v>
      </c>
      <c r="E165" s="124">
        <f t="shared" ca="1" si="3"/>
        <v>729.45081646083213</v>
      </c>
      <c r="F165" s="124">
        <f t="shared" ca="1" si="4"/>
        <v>71254.962740104282</v>
      </c>
      <c r="G165" s="124">
        <f t="shared" ca="1" si="5"/>
        <v>310633.03725989565</v>
      </c>
      <c r="H165" s="124">
        <f t="shared" ca="1" si="6"/>
        <v>0</v>
      </c>
      <c r="I165" s="192">
        <f t="shared" si="7"/>
        <v>11.333333333333334</v>
      </c>
      <c r="J165" s="125">
        <f t="shared" si="13"/>
        <v>516514.92090900027</v>
      </c>
      <c r="K165" s="125">
        <f t="shared" si="8"/>
        <v>1076.0727518937506</v>
      </c>
      <c r="L165" s="125">
        <f t="shared" si="9"/>
        <v>517590.99366089405</v>
      </c>
      <c r="M165" s="125">
        <f t="shared" ca="1" si="10"/>
        <v>206957.9564009984</v>
      </c>
      <c r="N165" s="125">
        <f t="shared" si="14"/>
        <v>67733.424795076149</v>
      </c>
      <c r="O165" s="125">
        <f t="shared" si="11"/>
        <v>395.11164463794421</v>
      </c>
      <c r="P165" s="125">
        <f t="shared" si="12"/>
        <v>68128.536439714095</v>
      </c>
      <c r="Q165" s="139"/>
      <c r="R165" s="139"/>
      <c r="S165" s="135"/>
      <c r="T165" s="135"/>
      <c r="U165" s="135"/>
      <c r="V165" s="135"/>
      <c r="W165" s="135"/>
      <c r="X165" s="135"/>
      <c r="Y165" s="135"/>
      <c r="Z165" s="135"/>
    </row>
    <row r="166" spans="1:26" ht="23.25" customHeight="1">
      <c r="A166" s="122">
        <v>137</v>
      </c>
      <c r="B166" s="123">
        <f t="shared" ca="1" si="0"/>
        <v>2356.3198166597949</v>
      </c>
      <c r="C166" s="123">
        <f t="shared" ca="1" si="1"/>
        <v>1623.057619682955</v>
      </c>
      <c r="D166" s="124">
        <f t="shared" ca="1" si="2"/>
        <v>250827.58994531076</v>
      </c>
      <c r="E166" s="124">
        <f t="shared" ca="1" si="3"/>
        <v>733.26219697683996</v>
      </c>
      <c r="F166" s="124">
        <f t="shared" ca="1" si="4"/>
        <v>71988.224937081119</v>
      </c>
      <c r="G166" s="124">
        <f t="shared" ca="1" si="5"/>
        <v>309899.77506291878</v>
      </c>
      <c r="H166" s="124">
        <f t="shared" ca="1" si="6"/>
        <v>2.2737367544323206E-13</v>
      </c>
      <c r="I166" s="192">
        <f t="shared" si="7"/>
        <v>11.416666666666666</v>
      </c>
      <c r="J166" s="125">
        <f t="shared" si="13"/>
        <v>517590.99366089405</v>
      </c>
      <c r="K166" s="125">
        <f t="shared" si="8"/>
        <v>1078.3145701268627</v>
      </c>
      <c r="L166" s="125">
        <f t="shared" si="9"/>
        <v>518669.30823102093</v>
      </c>
      <c r="M166" s="125">
        <f t="shared" ca="1" si="10"/>
        <v>208769.53316810215</v>
      </c>
      <c r="N166" s="125">
        <f t="shared" si="14"/>
        <v>68128.536439714095</v>
      </c>
      <c r="O166" s="125">
        <f t="shared" si="11"/>
        <v>397.41646256499888</v>
      </c>
      <c r="P166" s="125">
        <f t="shared" si="12"/>
        <v>68525.952902279096</v>
      </c>
      <c r="Q166" s="139"/>
      <c r="R166" s="139"/>
      <c r="S166" s="135"/>
      <c r="T166" s="135"/>
      <c r="U166" s="135"/>
      <c r="V166" s="135"/>
      <c r="W166" s="135"/>
      <c r="X166" s="135"/>
      <c r="Y166" s="135"/>
      <c r="Z166" s="135"/>
    </row>
    <row r="167" spans="1:26" ht="23.25" customHeight="1">
      <c r="A167" s="122">
        <v>138</v>
      </c>
      <c r="B167" s="123">
        <f t="shared" ca="1" si="0"/>
        <v>2356.3198166597949</v>
      </c>
      <c r="C167" s="123">
        <f t="shared" ca="1" si="1"/>
        <v>1619.2263247037508</v>
      </c>
      <c r="D167" s="124">
        <f t="shared" ca="1" si="2"/>
        <v>252446.8162700145</v>
      </c>
      <c r="E167" s="124">
        <f t="shared" ca="1" si="3"/>
        <v>737.09349195604409</v>
      </c>
      <c r="F167" s="124">
        <f t="shared" ca="1" si="4"/>
        <v>72725.318429037157</v>
      </c>
      <c r="G167" s="124">
        <f t="shared" ca="1" si="5"/>
        <v>309162.68157096271</v>
      </c>
      <c r="H167" s="124">
        <f t="shared" ca="1" si="6"/>
        <v>2.2737367544323206E-13</v>
      </c>
      <c r="I167" s="192">
        <f t="shared" si="7"/>
        <v>11.5</v>
      </c>
      <c r="J167" s="125">
        <f t="shared" si="13"/>
        <v>518669.30823102093</v>
      </c>
      <c r="K167" s="125">
        <f t="shared" si="8"/>
        <v>1080.5610588146269</v>
      </c>
      <c r="L167" s="125">
        <f t="shared" si="9"/>
        <v>519749.86928983557</v>
      </c>
      <c r="M167" s="125">
        <f t="shared" ca="1" si="10"/>
        <v>210587.18771887285</v>
      </c>
      <c r="N167" s="125">
        <f t="shared" si="14"/>
        <v>68525.952902279096</v>
      </c>
      <c r="O167" s="125">
        <f t="shared" si="11"/>
        <v>399.73472526329476</v>
      </c>
      <c r="P167" s="125">
        <f t="shared" si="12"/>
        <v>68925.687627542386</v>
      </c>
      <c r="Q167" s="139"/>
      <c r="R167" s="139"/>
      <c r="S167" s="135"/>
      <c r="T167" s="135"/>
      <c r="U167" s="135"/>
      <c r="V167" s="135"/>
      <c r="W167" s="135"/>
      <c r="X167" s="135"/>
      <c r="Y167" s="135"/>
      <c r="Z167" s="135"/>
    </row>
    <row r="168" spans="1:26" ht="23.25" customHeight="1">
      <c r="A168" s="122">
        <v>139</v>
      </c>
      <c r="B168" s="123">
        <f t="shared" ca="1" si="0"/>
        <v>2356.3198166597949</v>
      </c>
      <c r="C168" s="123">
        <f t="shared" ca="1" si="1"/>
        <v>1615.3750112082803</v>
      </c>
      <c r="D168" s="124">
        <f t="shared" ca="1" si="2"/>
        <v>254062.1912812228</v>
      </c>
      <c r="E168" s="124">
        <f t="shared" ca="1" si="3"/>
        <v>740.94480545151464</v>
      </c>
      <c r="F168" s="124">
        <f t="shared" ca="1" si="4"/>
        <v>73466.263234488666</v>
      </c>
      <c r="G168" s="124">
        <f t="shared" ca="1" si="5"/>
        <v>308421.73676551122</v>
      </c>
      <c r="H168" s="124">
        <f t="shared" ca="1" si="6"/>
        <v>6.8212102632969618E-13</v>
      </c>
      <c r="I168" s="192">
        <f t="shared" si="7"/>
        <v>11.583333333333334</v>
      </c>
      <c r="J168" s="125">
        <f t="shared" si="13"/>
        <v>519749.86928983557</v>
      </c>
      <c r="K168" s="125">
        <f t="shared" si="8"/>
        <v>1082.8122276871575</v>
      </c>
      <c r="L168" s="125">
        <f t="shared" si="9"/>
        <v>520832.68151752272</v>
      </c>
      <c r="M168" s="125">
        <f t="shared" ca="1" si="10"/>
        <v>212410.94475201151</v>
      </c>
      <c r="N168" s="125">
        <f t="shared" si="14"/>
        <v>68925.687627542386</v>
      </c>
      <c r="O168" s="125">
        <f t="shared" si="11"/>
        <v>402.06651116066394</v>
      </c>
      <c r="P168" s="125">
        <f t="shared" si="12"/>
        <v>69327.754138703051</v>
      </c>
      <c r="Q168" s="139"/>
      <c r="R168" s="139"/>
      <c r="S168" s="135"/>
      <c r="T168" s="135"/>
      <c r="U168" s="135"/>
      <c r="V168" s="135"/>
      <c r="W168" s="135"/>
      <c r="X168" s="135"/>
      <c r="Y168" s="135"/>
      <c r="Z168" s="135"/>
    </row>
    <row r="169" spans="1:26" ht="23.25" customHeight="1">
      <c r="A169" s="122">
        <v>140</v>
      </c>
      <c r="B169" s="123">
        <f t="shared" ca="1" si="0"/>
        <v>2356.3198166597949</v>
      </c>
      <c r="C169" s="123">
        <f t="shared" ca="1" si="1"/>
        <v>1611.5035745997964</v>
      </c>
      <c r="D169" s="124">
        <f t="shared" ca="1" si="2"/>
        <v>255673.6948558226</v>
      </c>
      <c r="E169" s="124">
        <f t="shared" ca="1" si="3"/>
        <v>744.81624205999856</v>
      </c>
      <c r="F169" s="124">
        <f t="shared" ca="1" si="4"/>
        <v>74211.079476548664</v>
      </c>
      <c r="G169" s="124">
        <f t="shared" ca="1" si="5"/>
        <v>307676.92052345123</v>
      </c>
      <c r="H169" s="124">
        <f t="shared" ca="1" si="6"/>
        <v>2.2737367544323206E-13</v>
      </c>
      <c r="I169" s="192">
        <f t="shared" si="7"/>
        <v>11.666666666666666</v>
      </c>
      <c r="J169" s="125">
        <f t="shared" si="13"/>
        <v>520832.68151752272</v>
      </c>
      <c r="K169" s="125">
        <f t="shared" si="8"/>
        <v>1085.068086494839</v>
      </c>
      <c r="L169" s="125">
        <f t="shared" si="9"/>
        <v>521917.74960401759</v>
      </c>
      <c r="M169" s="125">
        <f t="shared" ca="1" si="10"/>
        <v>214240.82908056636</v>
      </c>
      <c r="N169" s="125">
        <f t="shared" si="14"/>
        <v>69327.754138703051</v>
      </c>
      <c r="O169" s="125">
        <f t="shared" si="11"/>
        <v>404.41189914243449</v>
      </c>
      <c r="P169" s="125">
        <f t="shared" si="12"/>
        <v>69732.166037845484</v>
      </c>
      <c r="Q169" s="139"/>
      <c r="R169" s="139"/>
      <c r="S169" s="135"/>
      <c r="T169" s="135"/>
      <c r="U169" s="135"/>
      <c r="V169" s="135"/>
      <c r="W169" s="135"/>
      <c r="X169" s="135"/>
      <c r="Y169" s="135"/>
      <c r="Z169" s="135"/>
    </row>
    <row r="170" spans="1:26" ht="23.25" customHeight="1">
      <c r="A170" s="122">
        <v>141</v>
      </c>
      <c r="B170" s="123">
        <f t="shared" ca="1" si="0"/>
        <v>2356.3198166597949</v>
      </c>
      <c r="C170" s="123">
        <f t="shared" ca="1" si="1"/>
        <v>1607.6119097350329</v>
      </c>
      <c r="D170" s="124">
        <f t="shared" ca="1" si="2"/>
        <v>257281.30676555765</v>
      </c>
      <c r="E170" s="124">
        <f t="shared" ca="1" si="3"/>
        <v>748.70790692476203</v>
      </c>
      <c r="F170" s="124">
        <f t="shared" ca="1" si="4"/>
        <v>74959.78738347342</v>
      </c>
      <c r="G170" s="124">
        <f t="shared" ca="1" si="5"/>
        <v>306928.21261652646</v>
      </c>
      <c r="H170" s="124">
        <f t="shared" ca="1" si="6"/>
        <v>2.2737367544323206E-13</v>
      </c>
      <c r="I170" s="192">
        <f t="shared" si="7"/>
        <v>11.75</v>
      </c>
      <c r="J170" s="125">
        <f t="shared" si="13"/>
        <v>521917.74960401759</v>
      </c>
      <c r="K170" s="125">
        <f t="shared" si="8"/>
        <v>1087.3286450083699</v>
      </c>
      <c r="L170" s="125">
        <f t="shared" si="9"/>
        <v>523005.07824902597</v>
      </c>
      <c r="M170" s="125">
        <f t="shared" ca="1" si="10"/>
        <v>216076.86563249951</v>
      </c>
      <c r="N170" s="125">
        <f t="shared" si="14"/>
        <v>69732.166037845484</v>
      </c>
      <c r="O170" s="125">
        <f t="shared" si="11"/>
        <v>406.77096855409866</v>
      </c>
      <c r="P170" s="125">
        <f t="shared" si="12"/>
        <v>70138.937006399588</v>
      </c>
      <c r="Q170" s="139"/>
      <c r="R170" s="139"/>
      <c r="S170" s="135"/>
      <c r="T170" s="135"/>
      <c r="U170" s="135"/>
      <c r="V170" s="135"/>
      <c r="W170" s="135"/>
      <c r="X170" s="135"/>
      <c r="Y170" s="135"/>
      <c r="Z170" s="135"/>
    </row>
    <row r="171" spans="1:26" ht="23.25" customHeight="1">
      <c r="A171" s="122">
        <v>142</v>
      </c>
      <c r="B171" s="123">
        <f t="shared" ca="1" si="0"/>
        <v>2356.3198166597949</v>
      </c>
      <c r="C171" s="123">
        <f t="shared" ca="1" si="1"/>
        <v>1603.6999109213509</v>
      </c>
      <c r="D171" s="124">
        <f t="shared" ca="1" si="2"/>
        <v>258885.00667647901</v>
      </c>
      <c r="E171" s="124">
        <f t="shared" ca="1" si="3"/>
        <v>752.619905738444</v>
      </c>
      <c r="F171" s="124">
        <f t="shared" ca="1" si="4"/>
        <v>75712.407289211871</v>
      </c>
      <c r="G171" s="124">
        <f t="shared" ca="1" si="5"/>
        <v>306175.59271078801</v>
      </c>
      <c r="H171" s="124">
        <f t="shared" ca="1" si="6"/>
        <v>2.2737367544323206E-13</v>
      </c>
      <c r="I171" s="192">
        <f t="shared" si="7"/>
        <v>11.833333333333334</v>
      </c>
      <c r="J171" s="125">
        <f t="shared" si="13"/>
        <v>523005.07824902597</v>
      </c>
      <c r="K171" s="125">
        <f t="shared" si="8"/>
        <v>1089.5939130188042</v>
      </c>
      <c r="L171" s="125">
        <f t="shared" si="9"/>
        <v>524094.67216204479</v>
      </c>
      <c r="M171" s="125">
        <f t="shared" ca="1" si="10"/>
        <v>217919.07945125678</v>
      </c>
      <c r="N171" s="125">
        <f t="shared" si="14"/>
        <v>70138.937006399588</v>
      </c>
      <c r="O171" s="125">
        <f t="shared" si="11"/>
        <v>409.14379920399762</v>
      </c>
      <c r="P171" s="125">
        <f t="shared" si="12"/>
        <v>70548.080805603589</v>
      </c>
      <c r="Q171" s="139"/>
      <c r="R171" s="139"/>
      <c r="S171" s="135"/>
      <c r="T171" s="135"/>
      <c r="U171" s="135"/>
      <c r="V171" s="135"/>
      <c r="W171" s="135"/>
      <c r="X171" s="135"/>
      <c r="Y171" s="135"/>
      <c r="Z171" s="135"/>
    </row>
    <row r="172" spans="1:26" ht="23.25" customHeight="1">
      <c r="A172" s="122">
        <v>143</v>
      </c>
      <c r="B172" s="123">
        <f t="shared" ca="1" si="0"/>
        <v>2356.3198166597949</v>
      </c>
      <c r="C172" s="123">
        <f t="shared" ca="1" si="1"/>
        <v>1599.7674719138674</v>
      </c>
      <c r="D172" s="124">
        <f t="shared" ca="1" si="2"/>
        <v>260484.77414839287</v>
      </c>
      <c r="E172" s="124">
        <f t="shared" ca="1" si="3"/>
        <v>756.55234474592748</v>
      </c>
      <c r="F172" s="124">
        <f t="shared" ca="1" si="4"/>
        <v>76468.959633957798</v>
      </c>
      <c r="G172" s="124">
        <f t="shared" ca="1" si="5"/>
        <v>305419.04036604206</v>
      </c>
      <c r="H172" s="124">
        <f t="shared" ca="1" si="6"/>
        <v>6.8212102632969618E-13</v>
      </c>
      <c r="I172" s="192">
        <f t="shared" si="7"/>
        <v>11.916666666666666</v>
      </c>
      <c r="J172" s="125">
        <f t="shared" si="13"/>
        <v>524094.67216204479</v>
      </c>
      <c r="K172" s="125">
        <f t="shared" si="8"/>
        <v>1091.8639003375933</v>
      </c>
      <c r="L172" s="125">
        <f t="shared" si="9"/>
        <v>525186.53606238239</v>
      </c>
      <c r="M172" s="125">
        <f t="shared" ca="1" si="10"/>
        <v>219767.49569634034</v>
      </c>
      <c r="N172" s="125">
        <f t="shared" si="14"/>
        <v>70548.080805603589</v>
      </c>
      <c r="O172" s="125">
        <f t="shared" si="11"/>
        <v>411.53047136602095</v>
      </c>
      <c r="P172" s="125">
        <f t="shared" si="12"/>
        <v>70959.611276969605</v>
      </c>
      <c r="Q172" s="139"/>
      <c r="R172" s="139"/>
      <c r="S172" s="135"/>
      <c r="T172" s="135"/>
      <c r="U172" s="135"/>
      <c r="V172" s="135"/>
      <c r="W172" s="135"/>
      <c r="X172" s="135"/>
      <c r="Y172" s="135"/>
      <c r="Z172" s="135"/>
    </row>
    <row r="173" spans="1:26" ht="23.25" customHeight="1">
      <c r="A173" s="122">
        <v>144</v>
      </c>
      <c r="B173" s="123">
        <f t="shared" ca="1" si="0"/>
        <v>2356.3198166597949</v>
      </c>
      <c r="C173" s="123">
        <f t="shared" ca="1" si="1"/>
        <v>1595.8144859125698</v>
      </c>
      <c r="D173" s="124">
        <f t="shared" ca="1" si="2"/>
        <v>262080.58863430543</v>
      </c>
      <c r="E173" s="124">
        <f t="shared" ca="1" si="3"/>
        <v>760.50533074722512</v>
      </c>
      <c r="F173" s="124">
        <f t="shared" ca="1" si="4"/>
        <v>77229.464964705025</v>
      </c>
      <c r="G173" s="124">
        <f t="shared" ca="1" si="5"/>
        <v>304658.53503529483</v>
      </c>
      <c r="H173" s="124">
        <f t="shared" ca="1" si="6"/>
        <v>6.8212102632969618E-13</v>
      </c>
      <c r="I173" s="192">
        <f t="shared" si="7"/>
        <v>12</v>
      </c>
      <c r="J173" s="125">
        <f t="shared" si="13"/>
        <v>525186.53606238239</v>
      </c>
      <c r="K173" s="125">
        <f t="shared" si="8"/>
        <v>1094.13861679663</v>
      </c>
      <c r="L173" s="125">
        <f t="shared" si="9"/>
        <v>526280.67467917898</v>
      </c>
      <c r="M173" s="125">
        <f t="shared" ca="1" si="10"/>
        <v>221622.13964388415</v>
      </c>
      <c r="N173" s="125">
        <f t="shared" si="14"/>
        <v>70959.611276969605</v>
      </c>
      <c r="O173" s="125">
        <f t="shared" si="11"/>
        <v>413.93106578232272</v>
      </c>
      <c r="P173" s="125">
        <f t="shared" si="12"/>
        <v>71373.542342751927</v>
      </c>
      <c r="Q173" s="139"/>
      <c r="R173" s="139"/>
      <c r="S173" s="135"/>
      <c r="T173" s="135"/>
      <c r="U173" s="135"/>
      <c r="V173" s="135"/>
      <c r="W173" s="135"/>
      <c r="X173" s="135"/>
      <c r="Y173" s="135"/>
      <c r="Z173" s="135"/>
    </row>
    <row r="174" spans="1:26" ht="23.25" customHeight="1">
      <c r="A174" s="122">
        <v>145</v>
      </c>
      <c r="B174" s="123">
        <f t="shared" ca="1" si="0"/>
        <v>2356.3198166597949</v>
      </c>
      <c r="C174" s="123">
        <f t="shared" ca="1" si="1"/>
        <v>1591.8408455594156</v>
      </c>
      <c r="D174" s="124">
        <f t="shared" ca="1" si="2"/>
        <v>263672.42947986483</v>
      </c>
      <c r="E174" s="124">
        <f t="shared" ca="1" si="3"/>
        <v>764.47897110037934</v>
      </c>
      <c r="F174" s="124">
        <f t="shared" ca="1" si="4"/>
        <v>77993.943935805408</v>
      </c>
      <c r="G174" s="124">
        <f t="shared" ca="1" si="5"/>
        <v>303894.05606419448</v>
      </c>
      <c r="H174" s="124">
        <f t="shared" ca="1" si="6"/>
        <v>6.8212102632969618E-13</v>
      </c>
      <c r="I174" s="192">
        <f t="shared" si="7"/>
        <v>12.083333333333334</v>
      </c>
      <c r="J174" s="125">
        <f t="shared" si="13"/>
        <v>526280.67467917898</v>
      </c>
      <c r="K174" s="125">
        <f t="shared" si="8"/>
        <v>1096.4180722482895</v>
      </c>
      <c r="L174" s="125">
        <f t="shared" si="9"/>
        <v>527377.09275142732</v>
      </c>
      <c r="M174" s="125">
        <f t="shared" ca="1" si="10"/>
        <v>223483.03668723284</v>
      </c>
      <c r="N174" s="125">
        <f t="shared" si="14"/>
        <v>71373.542342751927</v>
      </c>
      <c r="O174" s="125">
        <f t="shared" si="11"/>
        <v>416.34566366605293</v>
      </c>
      <c r="P174" s="125">
        <f t="shared" si="12"/>
        <v>71789.888006417983</v>
      </c>
      <c r="Q174" s="139"/>
      <c r="R174" s="139"/>
      <c r="S174" s="135"/>
      <c r="T174" s="135"/>
      <c r="U174" s="135"/>
      <c r="V174" s="135"/>
      <c r="W174" s="135"/>
      <c r="X174" s="135"/>
      <c r="Y174" s="135"/>
      <c r="Z174" s="135"/>
    </row>
    <row r="175" spans="1:26" ht="23.25" customHeight="1">
      <c r="A175" s="122">
        <v>146</v>
      </c>
      <c r="B175" s="123">
        <f t="shared" ca="1" si="0"/>
        <v>2356.3198166597949</v>
      </c>
      <c r="C175" s="123">
        <f t="shared" ca="1" si="1"/>
        <v>1587.8464429354162</v>
      </c>
      <c r="D175" s="124">
        <f t="shared" ca="1" si="2"/>
        <v>265260.27592280024</v>
      </c>
      <c r="E175" s="124">
        <f t="shared" ca="1" si="3"/>
        <v>768.47337372437869</v>
      </c>
      <c r="F175" s="124">
        <f t="shared" ca="1" si="4"/>
        <v>78762.417309529788</v>
      </c>
      <c r="G175" s="124">
        <f t="shared" ca="1" si="5"/>
        <v>303125.5826904701</v>
      </c>
      <c r="H175" s="124">
        <f t="shared" ca="1" si="6"/>
        <v>4.5474735088646412E-13</v>
      </c>
      <c r="I175" s="192">
        <f t="shared" si="7"/>
        <v>12.166666666666666</v>
      </c>
      <c r="J175" s="125">
        <f t="shared" si="13"/>
        <v>527377.09275142732</v>
      </c>
      <c r="K175" s="125">
        <f t="shared" si="8"/>
        <v>1098.7022765654735</v>
      </c>
      <c r="L175" s="125">
        <f t="shared" si="9"/>
        <v>528475.7950279928</v>
      </c>
      <c r="M175" s="125">
        <f t="shared" ca="1" si="10"/>
        <v>225350.21233752271</v>
      </c>
      <c r="N175" s="125">
        <f t="shared" si="14"/>
        <v>71789.888006417983</v>
      </c>
      <c r="O175" s="125">
        <f t="shared" si="11"/>
        <v>418.77434670410491</v>
      </c>
      <c r="P175" s="125">
        <f t="shared" si="12"/>
        <v>72208.662353122083</v>
      </c>
      <c r="Q175" s="139"/>
      <c r="R175" s="139"/>
      <c r="S175" s="135"/>
      <c r="T175" s="135"/>
      <c r="U175" s="135"/>
      <c r="V175" s="135"/>
      <c r="W175" s="135"/>
      <c r="X175" s="135"/>
      <c r="Y175" s="135"/>
      <c r="Z175" s="135"/>
    </row>
    <row r="176" spans="1:26" ht="23.25" customHeight="1">
      <c r="A176" s="122">
        <v>147</v>
      </c>
      <c r="B176" s="123">
        <f t="shared" ca="1" si="0"/>
        <v>2356.3198166597949</v>
      </c>
      <c r="C176" s="123">
        <f t="shared" ca="1" si="1"/>
        <v>1583.8311695577063</v>
      </c>
      <c r="D176" s="124">
        <f t="shared" ca="1" si="2"/>
        <v>266844.10709235794</v>
      </c>
      <c r="E176" s="124">
        <f t="shared" ca="1" si="3"/>
        <v>772.48864710208863</v>
      </c>
      <c r="F176" s="124">
        <f t="shared" ca="1" si="4"/>
        <v>79534.905956631876</v>
      </c>
      <c r="G176" s="124">
        <f t="shared" ca="1" si="5"/>
        <v>302353.09404336801</v>
      </c>
      <c r="H176" s="124">
        <f t="shared" ca="1" si="6"/>
        <v>6.8212102632969618E-13</v>
      </c>
      <c r="I176" s="192">
        <f t="shared" si="7"/>
        <v>12.25</v>
      </c>
      <c r="J176" s="125">
        <f t="shared" si="13"/>
        <v>528475.7950279928</v>
      </c>
      <c r="K176" s="125">
        <f t="shared" si="8"/>
        <v>1100.9912396416516</v>
      </c>
      <c r="L176" s="125">
        <f t="shared" si="9"/>
        <v>529576.78626763448</v>
      </c>
      <c r="M176" s="125">
        <f t="shared" ca="1" si="10"/>
        <v>227223.69222426647</v>
      </c>
      <c r="N176" s="125">
        <f t="shared" si="14"/>
        <v>72208.662353122083</v>
      </c>
      <c r="O176" s="125">
        <f t="shared" si="11"/>
        <v>421.21719705987886</v>
      </c>
      <c r="P176" s="125">
        <f t="shared" si="12"/>
        <v>72629.879550181955</v>
      </c>
      <c r="Q176" s="139"/>
      <c r="R176" s="139"/>
      <c r="S176" s="135"/>
      <c r="T176" s="135"/>
      <c r="U176" s="135"/>
      <c r="V176" s="135"/>
      <c r="W176" s="135"/>
      <c r="X176" s="135"/>
      <c r="Y176" s="135"/>
      <c r="Z176" s="135"/>
    </row>
    <row r="177" spans="1:26" ht="23.25" customHeight="1">
      <c r="A177" s="122">
        <v>148</v>
      </c>
      <c r="B177" s="123">
        <f t="shared" ca="1" si="0"/>
        <v>2356.3198166597949</v>
      </c>
      <c r="C177" s="123">
        <f t="shared" ca="1" si="1"/>
        <v>1579.7949163765979</v>
      </c>
      <c r="D177" s="124">
        <f t="shared" ca="1" si="2"/>
        <v>268423.90200873453</v>
      </c>
      <c r="E177" s="124">
        <f t="shared" ca="1" si="3"/>
        <v>776.52490028319698</v>
      </c>
      <c r="F177" s="124">
        <f t="shared" ca="1" si="4"/>
        <v>80311.430856915074</v>
      </c>
      <c r="G177" s="124">
        <f t="shared" ca="1" si="5"/>
        <v>301576.56914308481</v>
      </c>
      <c r="H177" s="124">
        <f t="shared" ca="1" si="6"/>
        <v>6.8212102632969618E-13</v>
      </c>
      <c r="I177" s="192">
        <f t="shared" si="7"/>
        <v>12.333333333333334</v>
      </c>
      <c r="J177" s="125">
        <f t="shared" si="13"/>
        <v>529576.78626763448</v>
      </c>
      <c r="K177" s="125">
        <f t="shared" si="8"/>
        <v>1103.2849713909052</v>
      </c>
      <c r="L177" s="125">
        <f t="shared" si="9"/>
        <v>530680.07123902533</v>
      </c>
      <c r="M177" s="125">
        <f t="shared" ca="1" si="10"/>
        <v>229103.50209594052</v>
      </c>
      <c r="N177" s="125">
        <f t="shared" si="14"/>
        <v>72629.879550181955</v>
      </c>
      <c r="O177" s="125">
        <f t="shared" si="11"/>
        <v>423.67429737606142</v>
      </c>
      <c r="P177" s="125">
        <f t="shared" si="12"/>
        <v>73053.553847558011</v>
      </c>
      <c r="Q177" s="139"/>
      <c r="R177" s="139"/>
      <c r="S177" s="135"/>
      <c r="T177" s="135"/>
      <c r="U177" s="135"/>
      <c r="V177" s="135"/>
      <c r="W177" s="135"/>
      <c r="X177" s="135"/>
      <c r="Y177" s="135"/>
      <c r="Z177" s="135"/>
    </row>
    <row r="178" spans="1:26" ht="23.25" customHeight="1">
      <c r="A178" s="122">
        <v>149</v>
      </c>
      <c r="B178" s="123">
        <f t="shared" ca="1" si="0"/>
        <v>2356.3198166597949</v>
      </c>
      <c r="C178" s="123">
        <f t="shared" ca="1" si="1"/>
        <v>1575.7375737726184</v>
      </c>
      <c r="D178" s="124">
        <f t="shared" ca="1" si="2"/>
        <v>269999.63958250714</v>
      </c>
      <c r="E178" s="124">
        <f t="shared" ca="1" si="3"/>
        <v>780.58224288717656</v>
      </c>
      <c r="F178" s="124">
        <f t="shared" ca="1" si="4"/>
        <v>81092.013099802251</v>
      </c>
      <c r="G178" s="124">
        <f t="shared" ca="1" si="5"/>
        <v>300795.98690019763</v>
      </c>
      <c r="H178" s="124">
        <f t="shared" ca="1" si="6"/>
        <v>4.5474735088646412E-13</v>
      </c>
      <c r="I178" s="192">
        <f t="shared" si="7"/>
        <v>12.416666666666666</v>
      </c>
      <c r="J178" s="125">
        <f t="shared" si="13"/>
        <v>530680.07123902533</v>
      </c>
      <c r="K178" s="125">
        <f t="shared" si="8"/>
        <v>1105.5834817479695</v>
      </c>
      <c r="L178" s="125">
        <f t="shared" si="9"/>
        <v>531785.65472077334</v>
      </c>
      <c r="M178" s="125">
        <f t="shared" ca="1" si="10"/>
        <v>230989.66782057571</v>
      </c>
      <c r="N178" s="125">
        <f t="shared" si="14"/>
        <v>73053.553847558011</v>
      </c>
      <c r="O178" s="125">
        <f t="shared" si="11"/>
        <v>426.14573077742176</v>
      </c>
      <c r="P178" s="125">
        <f t="shared" si="12"/>
        <v>73479.699578335436</v>
      </c>
      <c r="Q178" s="139"/>
      <c r="R178" s="139"/>
      <c r="S178" s="135"/>
      <c r="T178" s="135"/>
      <c r="U178" s="135"/>
      <c r="V178" s="135"/>
      <c r="W178" s="135"/>
      <c r="X178" s="135"/>
      <c r="Y178" s="135"/>
      <c r="Z178" s="135"/>
    </row>
    <row r="179" spans="1:26" ht="23.25" customHeight="1">
      <c r="A179" s="122">
        <v>150</v>
      </c>
      <c r="B179" s="123">
        <f t="shared" ca="1" si="0"/>
        <v>2356.3198166597949</v>
      </c>
      <c r="C179" s="123">
        <f t="shared" ca="1" si="1"/>
        <v>1571.6590315535327</v>
      </c>
      <c r="D179" s="124">
        <f t="shared" ca="1" si="2"/>
        <v>271571.29861406068</v>
      </c>
      <c r="E179" s="124">
        <f t="shared" ca="1" si="3"/>
        <v>784.66078510626221</v>
      </c>
      <c r="F179" s="124">
        <f t="shared" ca="1" si="4"/>
        <v>81876.673884908509</v>
      </c>
      <c r="G179" s="124">
        <f t="shared" ca="1" si="5"/>
        <v>300011.32611509139</v>
      </c>
      <c r="H179" s="124">
        <f t="shared" ca="1" si="6"/>
        <v>4.5474735088646412E-13</v>
      </c>
      <c r="I179" s="192">
        <f t="shared" si="7"/>
        <v>12.5</v>
      </c>
      <c r="J179" s="125">
        <f t="shared" si="13"/>
        <v>531785.65472077334</v>
      </c>
      <c r="K179" s="125">
        <f t="shared" si="8"/>
        <v>1107.8867806682779</v>
      </c>
      <c r="L179" s="125">
        <f t="shared" si="9"/>
        <v>532893.54150144162</v>
      </c>
      <c r="M179" s="125">
        <f t="shared" ca="1" si="10"/>
        <v>232882.21538635023</v>
      </c>
      <c r="N179" s="125">
        <f t="shared" si="14"/>
        <v>73479.699578335436</v>
      </c>
      <c r="O179" s="125">
        <f t="shared" si="11"/>
        <v>428.63158087362342</v>
      </c>
      <c r="P179" s="125">
        <f t="shared" si="12"/>
        <v>73908.331159209061</v>
      </c>
      <c r="Q179" s="139"/>
      <c r="R179" s="139"/>
      <c r="S179" s="135"/>
      <c r="T179" s="135"/>
      <c r="U179" s="135"/>
      <c r="V179" s="135"/>
      <c r="W179" s="135"/>
      <c r="X179" s="135"/>
      <c r="Y179" s="135"/>
      <c r="Z179" s="135"/>
    </row>
    <row r="180" spans="1:26" ht="23.25" customHeight="1">
      <c r="A180" s="122">
        <v>151</v>
      </c>
      <c r="B180" s="123">
        <f t="shared" ca="1" si="0"/>
        <v>2356.3198166597949</v>
      </c>
      <c r="C180" s="123">
        <f t="shared" ca="1" si="1"/>
        <v>1567.5591789513526</v>
      </c>
      <c r="D180" s="124">
        <f t="shared" ca="1" si="2"/>
        <v>273138.85779301205</v>
      </c>
      <c r="E180" s="124">
        <f t="shared" ca="1" si="3"/>
        <v>788.76063770844235</v>
      </c>
      <c r="F180" s="124">
        <f t="shared" ca="1" si="4"/>
        <v>82665.434522616953</v>
      </c>
      <c r="G180" s="124">
        <f t="shared" ca="1" si="5"/>
        <v>299222.56547738297</v>
      </c>
      <c r="H180" s="124">
        <f t="shared" ca="1" si="6"/>
        <v>4.5474735088646412E-13</v>
      </c>
      <c r="I180" s="192">
        <f t="shared" si="7"/>
        <v>12.583333333333334</v>
      </c>
      <c r="J180" s="125">
        <f t="shared" si="13"/>
        <v>532893.54150144162</v>
      </c>
      <c r="K180" s="125">
        <f t="shared" si="8"/>
        <v>1110.1948781280034</v>
      </c>
      <c r="L180" s="125">
        <f t="shared" si="9"/>
        <v>534003.73637956963</v>
      </c>
      <c r="M180" s="125">
        <f t="shared" ca="1" si="10"/>
        <v>234781.17090218666</v>
      </c>
      <c r="N180" s="125">
        <f t="shared" si="14"/>
        <v>73908.331159209061</v>
      </c>
      <c r="O180" s="125">
        <f t="shared" si="11"/>
        <v>431.13193176205289</v>
      </c>
      <c r="P180" s="125">
        <f t="shared" si="12"/>
        <v>74339.463090971112</v>
      </c>
      <c r="Q180" s="139"/>
      <c r="R180" s="139"/>
      <c r="S180" s="135"/>
      <c r="T180" s="135"/>
      <c r="U180" s="135"/>
      <c r="V180" s="135"/>
      <c r="W180" s="135"/>
      <c r="X180" s="135"/>
      <c r="Y180" s="135"/>
      <c r="Z180" s="135"/>
    </row>
    <row r="181" spans="1:26" ht="23.25" customHeight="1">
      <c r="A181" s="122">
        <v>152</v>
      </c>
      <c r="B181" s="123">
        <f t="shared" ca="1" si="0"/>
        <v>2356.3198166597949</v>
      </c>
      <c r="C181" s="123">
        <f t="shared" ca="1" si="1"/>
        <v>1563.4379046193262</v>
      </c>
      <c r="D181" s="124">
        <f t="shared" ca="1" si="2"/>
        <v>274702.29569763137</v>
      </c>
      <c r="E181" s="124">
        <f t="shared" ca="1" si="3"/>
        <v>792.88191204046871</v>
      </c>
      <c r="F181" s="124">
        <f t="shared" ca="1" si="4"/>
        <v>83458.316434657419</v>
      </c>
      <c r="G181" s="124">
        <f t="shared" ca="1" si="5"/>
        <v>298429.68356534251</v>
      </c>
      <c r="H181" s="124">
        <f t="shared" ca="1" si="6"/>
        <v>0</v>
      </c>
      <c r="I181" s="192">
        <f t="shared" si="7"/>
        <v>12.666666666666666</v>
      </c>
      <c r="J181" s="125">
        <f t="shared" si="13"/>
        <v>534003.73637956963</v>
      </c>
      <c r="K181" s="125">
        <f t="shared" si="8"/>
        <v>1112.5077841241034</v>
      </c>
      <c r="L181" s="125">
        <f t="shared" si="9"/>
        <v>535116.24416369374</v>
      </c>
      <c r="M181" s="125">
        <f t="shared" ca="1" si="10"/>
        <v>236686.56059835124</v>
      </c>
      <c r="N181" s="125">
        <f t="shared" si="14"/>
        <v>74339.463090971112</v>
      </c>
      <c r="O181" s="125">
        <f t="shared" si="11"/>
        <v>433.64686803066485</v>
      </c>
      <c r="P181" s="125">
        <f t="shared" si="12"/>
        <v>74773.109959001784</v>
      </c>
      <c r="Q181" s="139"/>
      <c r="R181" s="139"/>
      <c r="S181" s="135"/>
      <c r="T181" s="135"/>
      <c r="U181" s="135"/>
      <c r="V181" s="135"/>
      <c r="W181" s="135"/>
      <c r="X181" s="135"/>
      <c r="Y181" s="135"/>
      <c r="Z181" s="135"/>
    </row>
    <row r="182" spans="1:26" ht="23.25" customHeight="1">
      <c r="A182" s="122">
        <v>153</v>
      </c>
      <c r="B182" s="123">
        <f t="shared" ca="1" si="0"/>
        <v>2356.3198166597949</v>
      </c>
      <c r="C182" s="123">
        <f t="shared" ca="1" si="1"/>
        <v>1559.2950966289147</v>
      </c>
      <c r="D182" s="124">
        <f t="shared" ca="1" si="2"/>
        <v>276261.59079426026</v>
      </c>
      <c r="E182" s="124">
        <f t="shared" ca="1" si="3"/>
        <v>797.02472003088019</v>
      </c>
      <c r="F182" s="124">
        <f t="shared" ca="1" si="4"/>
        <v>84255.3411546883</v>
      </c>
      <c r="G182" s="124">
        <f t="shared" ca="1" si="5"/>
        <v>297632.65884531161</v>
      </c>
      <c r="H182" s="124">
        <f t="shared" ca="1" si="6"/>
        <v>2.2737367544323206E-13</v>
      </c>
      <c r="I182" s="192">
        <f t="shared" si="7"/>
        <v>12.75</v>
      </c>
      <c r="J182" s="125">
        <f t="shared" si="13"/>
        <v>535116.24416369374</v>
      </c>
      <c r="K182" s="125">
        <f t="shared" si="8"/>
        <v>1114.825508674362</v>
      </c>
      <c r="L182" s="125">
        <f t="shared" si="9"/>
        <v>536231.06967236812</v>
      </c>
      <c r="M182" s="125">
        <f t="shared" ca="1" si="10"/>
        <v>238598.4108270565</v>
      </c>
      <c r="N182" s="125">
        <f t="shared" si="14"/>
        <v>74773.109959001784</v>
      </c>
      <c r="O182" s="125">
        <f t="shared" si="11"/>
        <v>436.17647476084375</v>
      </c>
      <c r="P182" s="125">
        <f t="shared" si="12"/>
        <v>75209.286433762623</v>
      </c>
      <c r="Q182" s="139"/>
      <c r="R182" s="139"/>
      <c r="S182" s="135"/>
      <c r="T182" s="135"/>
      <c r="U182" s="135"/>
      <c r="V182" s="135"/>
      <c r="W182" s="135"/>
      <c r="X182" s="135"/>
      <c r="Y182" s="135"/>
      <c r="Z182" s="135"/>
    </row>
    <row r="183" spans="1:26" ht="23.25" customHeight="1">
      <c r="A183" s="122">
        <v>154</v>
      </c>
      <c r="B183" s="123">
        <f t="shared" ca="1" si="0"/>
        <v>2356.3198166597949</v>
      </c>
      <c r="C183" s="123">
        <f t="shared" ca="1" si="1"/>
        <v>1555.1306424667532</v>
      </c>
      <c r="D183" s="124">
        <f t="shared" ca="1" si="2"/>
        <v>277816.72143672704</v>
      </c>
      <c r="E183" s="124">
        <f t="shared" ca="1" si="3"/>
        <v>801.18917419304171</v>
      </c>
      <c r="F183" s="124">
        <f t="shared" ca="1" si="4"/>
        <v>85056.530328881345</v>
      </c>
      <c r="G183" s="124">
        <f t="shared" ca="1" si="5"/>
        <v>296831.4696711186</v>
      </c>
      <c r="H183" s="124">
        <f t="shared" ca="1" si="6"/>
        <v>4.5474735088646412E-13</v>
      </c>
      <c r="I183" s="192">
        <f t="shared" si="7"/>
        <v>12.833333333333334</v>
      </c>
      <c r="J183" s="125">
        <f t="shared" si="13"/>
        <v>536231.06967236812</v>
      </c>
      <c r="K183" s="125">
        <f t="shared" si="8"/>
        <v>1117.1480618174335</v>
      </c>
      <c r="L183" s="125">
        <f t="shared" si="9"/>
        <v>537348.21773418551</v>
      </c>
      <c r="M183" s="125">
        <f t="shared" ca="1" si="10"/>
        <v>240516.74806306692</v>
      </c>
      <c r="N183" s="125">
        <f t="shared" si="14"/>
        <v>75209.286433762623</v>
      </c>
      <c r="O183" s="125">
        <f t="shared" si="11"/>
        <v>438.72083753028198</v>
      </c>
      <c r="P183" s="125">
        <f t="shared" si="12"/>
        <v>75648.00727129291</v>
      </c>
      <c r="Q183" s="139"/>
      <c r="R183" s="139"/>
      <c r="S183" s="135"/>
      <c r="T183" s="135"/>
      <c r="U183" s="135"/>
      <c r="V183" s="135"/>
      <c r="W183" s="135"/>
      <c r="X183" s="135"/>
      <c r="Y183" s="135"/>
      <c r="Z183" s="135"/>
    </row>
    <row r="184" spans="1:26" ht="23.25" customHeight="1">
      <c r="A184" s="122">
        <v>155</v>
      </c>
      <c r="B184" s="123">
        <f t="shared" ca="1" si="0"/>
        <v>2356.3198166597949</v>
      </c>
      <c r="C184" s="123">
        <f t="shared" ca="1" si="1"/>
        <v>1550.9444290315948</v>
      </c>
      <c r="D184" s="124">
        <f t="shared" ca="1" si="2"/>
        <v>279367.66586575861</v>
      </c>
      <c r="E184" s="124">
        <f t="shared" ca="1" si="3"/>
        <v>805.37538762820009</v>
      </c>
      <c r="F184" s="124">
        <f t="shared" ca="1" si="4"/>
        <v>85861.905716509544</v>
      </c>
      <c r="G184" s="124">
        <f t="shared" ca="1" si="5"/>
        <v>296026.09428349038</v>
      </c>
      <c r="H184" s="124">
        <f t="shared" ca="1" si="6"/>
        <v>2.2737367544323206E-13</v>
      </c>
      <c r="I184" s="192">
        <f t="shared" si="7"/>
        <v>12.916666666666666</v>
      </c>
      <c r="J184" s="125">
        <f t="shared" si="13"/>
        <v>537348.21773418551</v>
      </c>
      <c r="K184" s="125">
        <f t="shared" si="8"/>
        <v>1119.4754536128864</v>
      </c>
      <c r="L184" s="125">
        <f t="shared" si="9"/>
        <v>538467.69318779837</v>
      </c>
      <c r="M184" s="125">
        <f t="shared" ca="1" si="10"/>
        <v>242441.59890430799</v>
      </c>
      <c r="N184" s="125">
        <f t="shared" si="14"/>
        <v>75648.00727129291</v>
      </c>
      <c r="O184" s="125">
        <f t="shared" si="11"/>
        <v>441.28004241587536</v>
      </c>
      <c r="P184" s="125">
        <f t="shared" si="12"/>
        <v>76089.287313708788</v>
      </c>
      <c r="Q184" s="139"/>
      <c r="R184" s="139"/>
      <c r="S184" s="135"/>
      <c r="T184" s="135"/>
      <c r="U184" s="135"/>
      <c r="V184" s="135"/>
      <c r="W184" s="135"/>
      <c r="X184" s="135"/>
      <c r="Y184" s="135"/>
      <c r="Z184" s="135"/>
    </row>
    <row r="185" spans="1:26" ht="23.25" customHeight="1">
      <c r="A185" s="122">
        <v>156</v>
      </c>
      <c r="B185" s="123">
        <f t="shared" ca="1" si="0"/>
        <v>2356.3198166597949</v>
      </c>
      <c r="C185" s="123">
        <f t="shared" ca="1" si="1"/>
        <v>1546.7363426312374</v>
      </c>
      <c r="D185" s="124">
        <f t="shared" ca="1" si="2"/>
        <v>280914.40220838983</v>
      </c>
      <c r="E185" s="124">
        <f t="shared" ca="1" si="3"/>
        <v>809.58347402855748</v>
      </c>
      <c r="F185" s="124">
        <f t="shared" ca="1" si="4"/>
        <v>86671.489190538108</v>
      </c>
      <c r="G185" s="124">
        <f t="shared" ca="1" si="5"/>
        <v>295216.51080946182</v>
      </c>
      <c r="H185" s="124">
        <f t="shared" ca="1" si="6"/>
        <v>0</v>
      </c>
      <c r="I185" s="192">
        <f t="shared" si="7"/>
        <v>13</v>
      </c>
      <c r="J185" s="125">
        <f t="shared" si="13"/>
        <v>538467.69318779837</v>
      </c>
      <c r="K185" s="125">
        <f t="shared" si="8"/>
        <v>1121.8076941412467</v>
      </c>
      <c r="L185" s="125">
        <f t="shared" si="9"/>
        <v>539589.50088193966</v>
      </c>
      <c r="M185" s="125">
        <f t="shared" ca="1" si="10"/>
        <v>244372.99007247784</v>
      </c>
      <c r="N185" s="125">
        <f t="shared" si="14"/>
        <v>76089.287313708788</v>
      </c>
      <c r="O185" s="125">
        <f t="shared" si="11"/>
        <v>443.85417599663464</v>
      </c>
      <c r="P185" s="125">
        <f t="shared" si="12"/>
        <v>76533.14148970542</v>
      </c>
      <c r="Q185" s="139"/>
      <c r="R185" s="139"/>
      <c r="S185" s="135"/>
      <c r="T185" s="135"/>
      <c r="U185" s="135"/>
      <c r="V185" s="135"/>
      <c r="W185" s="135"/>
      <c r="X185" s="135"/>
      <c r="Y185" s="135"/>
      <c r="Z185" s="135"/>
    </row>
    <row r="186" spans="1:26" ht="23.25" customHeight="1">
      <c r="A186" s="122">
        <v>157</v>
      </c>
      <c r="B186" s="123">
        <f t="shared" ca="1" si="0"/>
        <v>2356.3198166597949</v>
      </c>
      <c r="C186" s="123">
        <f t="shared" ca="1" si="1"/>
        <v>1542.5062689794381</v>
      </c>
      <c r="D186" s="124">
        <f t="shared" ca="1" si="2"/>
        <v>282456.90847736929</v>
      </c>
      <c r="E186" s="124">
        <f t="shared" ca="1" si="3"/>
        <v>813.81354768035681</v>
      </c>
      <c r="F186" s="124">
        <f t="shared" ca="1" si="4"/>
        <v>87485.302738218466</v>
      </c>
      <c r="G186" s="124">
        <f t="shared" ca="1" si="5"/>
        <v>294402.69726178149</v>
      </c>
      <c r="H186" s="124">
        <f t="shared" ca="1" si="6"/>
        <v>2.2737367544323206E-13</v>
      </c>
      <c r="I186" s="192">
        <f t="shared" si="7"/>
        <v>13.083333333333334</v>
      </c>
      <c r="J186" s="125">
        <f t="shared" si="13"/>
        <v>539589.50088193966</v>
      </c>
      <c r="K186" s="125">
        <f t="shared" si="8"/>
        <v>1124.144793504041</v>
      </c>
      <c r="L186" s="125">
        <f t="shared" si="9"/>
        <v>540713.64567544369</v>
      </c>
      <c r="M186" s="125">
        <f t="shared" ca="1" si="10"/>
        <v>246310.9484136622</v>
      </c>
      <c r="N186" s="125">
        <f t="shared" si="14"/>
        <v>76533.14148970542</v>
      </c>
      <c r="O186" s="125">
        <f t="shared" si="11"/>
        <v>446.44332535661499</v>
      </c>
      <c r="P186" s="125">
        <f t="shared" si="12"/>
        <v>76979.58481506203</v>
      </c>
      <c r="Q186" s="139"/>
      <c r="R186" s="139"/>
      <c r="S186" s="135"/>
      <c r="T186" s="135"/>
      <c r="U186" s="135"/>
      <c r="V186" s="135"/>
      <c r="W186" s="135"/>
      <c r="X186" s="135"/>
      <c r="Y186" s="135"/>
      <c r="Z186" s="135"/>
    </row>
    <row r="187" spans="1:26" ht="23.25" customHeight="1">
      <c r="A187" s="122">
        <v>158</v>
      </c>
      <c r="B187" s="123">
        <f t="shared" ca="1" si="0"/>
        <v>2356.3198166597949</v>
      </c>
      <c r="C187" s="123">
        <f t="shared" ca="1" si="1"/>
        <v>1538.2540931928083</v>
      </c>
      <c r="D187" s="124">
        <f t="shared" ca="1" si="2"/>
        <v>283995.1625705621</v>
      </c>
      <c r="E187" s="124">
        <f t="shared" ca="1" si="3"/>
        <v>818.06572346698658</v>
      </c>
      <c r="F187" s="124">
        <f t="shared" ca="1" si="4"/>
        <v>88303.368461685459</v>
      </c>
      <c r="G187" s="124">
        <f t="shared" ca="1" si="5"/>
        <v>293584.63153831451</v>
      </c>
      <c r="H187" s="124">
        <f t="shared" ca="1" si="6"/>
        <v>0</v>
      </c>
      <c r="I187" s="192">
        <f t="shared" si="7"/>
        <v>13.166666666666666</v>
      </c>
      <c r="J187" s="125">
        <f t="shared" si="13"/>
        <v>540713.64567544369</v>
      </c>
      <c r="K187" s="125">
        <f t="shared" si="8"/>
        <v>1126.4867618238411</v>
      </c>
      <c r="L187" s="125">
        <f t="shared" si="9"/>
        <v>541840.13243726757</v>
      </c>
      <c r="M187" s="125">
        <f t="shared" ca="1" si="10"/>
        <v>248255.50089895306</v>
      </c>
      <c r="N187" s="125">
        <f t="shared" si="14"/>
        <v>76979.58481506203</v>
      </c>
      <c r="O187" s="125">
        <f t="shared" si="11"/>
        <v>449.04757808786184</v>
      </c>
      <c r="P187" s="125">
        <f t="shared" si="12"/>
        <v>77428.632393149892</v>
      </c>
      <c r="Q187" s="139"/>
      <c r="R187" s="139"/>
      <c r="S187" s="135"/>
      <c r="T187" s="135"/>
      <c r="U187" s="135"/>
      <c r="V187" s="135"/>
      <c r="W187" s="135"/>
      <c r="X187" s="135"/>
      <c r="Y187" s="135"/>
      <c r="Z187" s="135"/>
    </row>
    <row r="188" spans="1:26" ht="23.25" customHeight="1">
      <c r="A188" s="122">
        <v>159</v>
      </c>
      <c r="B188" s="123">
        <f t="shared" ca="1" si="0"/>
        <v>2356.3198166597949</v>
      </c>
      <c r="C188" s="123">
        <f t="shared" ca="1" si="1"/>
        <v>1533.9796997876936</v>
      </c>
      <c r="D188" s="124">
        <f t="shared" ca="1" si="2"/>
        <v>285529.14227034978</v>
      </c>
      <c r="E188" s="124">
        <f t="shared" ca="1" si="3"/>
        <v>822.34011687210136</v>
      </c>
      <c r="F188" s="124">
        <f t="shared" ca="1" si="4"/>
        <v>89125.708578557562</v>
      </c>
      <c r="G188" s="124">
        <f t="shared" ca="1" si="5"/>
        <v>292762.29142144241</v>
      </c>
      <c r="H188" s="124">
        <f t="shared" ca="1" si="6"/>
        <v>0</v>
      </c>
      <c r="I188" s="192">
        <f t="shared" si="7"/>
        <v>13.25</v>
      </c>
      <c r="J188" s="125">
        <f t="shared" si="13"/>
        <v>541840.13243726757</v>
      </c>
      <c r="K188" s="125">
        <f t="shared" si="8"/>
        <v>1128.8336092443074</v>
      </c>
      <c r="L188" s="125">
        <f t="shared" si="9"/>
        <v>542968.96604651189</v>
      </c>
      <c r="M188" s="125">
        <f t="shared" ca="1" si="10"/>
        <v>250206.67462506949</v>
      </c>
      <c r="N188" s="125">
        <f t="shared" si="14"/>
        <v>77428.632393149892</v>
      </c>
      <c r="O188" s="125">
        <f t="shared" si="11"/>
        <v>451.66702229337437</v>
      </c>
      <c r="P188" s="125">
        <f t="shared" si="12"/>
        <v>77880.299415443267</v>
      </c>
      <c r="Q188" s="139"/>
      <c r="R188" s="139"/>
      <c r="S188" s="135"/>
      <c r="T188" s="135"/>
      <c r="U188" s="135"/>
      <c r="V188" s="135"/>
      <c r="W188" s="135"/>
      <c r="X188" s="135"/>
      <c r="Y188" s="135"/>
      <c r="Z188" s="135"/>
    </row>
    <row r="189" spans="1:26" ht="23.25" customHeight="1">
      <c r="A189" s="122">
        <v>160</v>
      </c>
      <c r="B189" s="123">
        <f t="shared" ca="1" si="0"/>
        <v>2356.3198166597949</v>
      </c>
      <c r="C189" s="123">
        <f t="shared" ca="1" si="1"/>
        <v>1529.6829726770368</v>
      </c>
      <c r="D189" s="124">
        <f t="shared" ca="1" si="2"/>
        <v>287058.82524302683</v>
      </c>
      <c r="E189" s="124">
        <f t="shared" ca="1" si="3"/>
        <v>826.63684398275814</v>
      </c>
      <c r="F189" s="124">
        <f t="shared" ca="1" si="4"/>
        <v>89952.345422540326</v>
      </c>
      <c r="G189" s="124">
        <f t="shared" ca="1" si="5"/>
        <v>291935.65457745967</v>
      </c>
      <c r="H189" s="124">
        <f t="shared" ca="1" si="6"/>
        <v>2.2737367544323206E-13</v>
      </c>
      <c r="I189" s="192">
        <f t="shared" si="7"/>
        <v>13.333333333333334</v>
      </c>
      <c r="J189" s="125">
        <f t="shared" si="13"/>
        <v>542968.96604651189</v>
      </c>
      <c r="K189" s="125">
        <f t="shared" si="8"/>
        <v>1131.1853459302331</v>
      </c>
      <c r="L189" s="125">
        <f t="shared" si="9"/>
        <v>544100.15139244217</v>
      </c>
      <c r="M189" s="125">
        <f t="shared" ca="1" si="10"/>
        <v>252164.4968149825</v>
      </c>
      <c r="N189" s="125">
        <f t="shared" si="14"/>
        <v>77880.299415443267</v>
      </c>
      <c r="O189" s="125">
        <f t="shared" si="11"/>
        <v>454.30174659008577</v>
      </c>
      <c r="P189" s="125">
        <f t="shared" si="12"/>
        <v>78334.601162033359</v>
      </c>
      <c r="Q189" s="139"/>
      <c r="R189" s="139"/>
      <c r="S189" s="135"/>
      <c r="T189" s="135"/>
      <c r="U189" s="135"/>
      <c r="V189" s="135"/>
      <c r="W189" s="135"/>
      <c r="X189" s="135"/>
      <c r="Y189" s="135"/>
      <c r="Z189" s="135"/>
    </row>
    <row r="190" spans="1:26" ht="23.25" customHeight="1">
      <c r="A190" s="122">
        <v>161</v>
      </c>
      <c r="B190" s="123">
        <f t="shared" ca="1" si="0"/>
        <v>2356.3198166597949</v>
      </c>
      <c r="C190" s="123">
        <f t="shared" ca="1" si="1"/>
        <v>1525.363795167227</v>
      </c>
      <c r="D190" s="124">
        <f t="shared" ca="1" si="2"/>
        <v>288584.18903819408</v>
      </c>
      <c r="E190" s="124">
        <f t="shared" ca="1" si="3"/>
        <v>830.95602149256797</v>
      </c>
      <c r="F190" s="124">
        <f t="shared" ca="1" si="4"/>
        <v>90783.301444032899</v>
      </c>
      <c r="G190" s="124">
        <f t="shared" ca="1" si="5"/>
        <v>291104.69855596713</v>
      </c>
      <c r="H190" s="124">
        <f t="shared" ca="1" si="6"/>
        <v>0</v>
      </c>
      <c r="I190" s="192">
        <f t="shared" si="7"/>
        <v>13.416666666666666</v>
      </c>
      <c r="J190" s="125">
        <f t="shared" si="13"/>
        <v>544100.15139244217</v>
      </c>
      <c r="K190" s="125">
        <f t="shared" si="8"/>
        <v>1133.5419820675879</v>
      </c>
      <c r="L190" s="125">
        <f t="shared" si="9"/>
        <v>545233.69337450981</v>
      </c>
      <c r="M190" s="125">
        <f t="shared" ca="1" si="10"/>
        <v>254128.99481854268</v>
      </c>
      <c r="N190" s="125">
        <f t="shared" si="14"/>
        <v>78334.601162033359</v>
      </c>
      <c r="O190" s="125">
        <f t="shared" si="11"/>
        <v>456.95184011186126</v>
      </c>
      <c r="P190" s="125">
        <f t="shared" si="12"/>
        <v>78791.553002145214</v>
      </c>
      <c r="Q190" s="139"/>
      <c r="R190" s="139"/>
      <c r="S190" s="135"/>
      <c r="T190" s="135"/>
      <c r="U190" s="135"/>
      <c r="V190" s="135"/>
      <c r="W190" s="135"/>
      <c r="X190" s="135"/>
      <c r="Y190" s="135"/>
      <c r="Z190" s="135"/>
    </row>
    <row r="191" spans="1:26" ht="23.25" customHeight="1">
      <c r="A191" s="122">
        <v>162</v>
      </c>
      <c r="B191" s="123">
        <f t="shared" ca="1" si="0"/>
        <v>2356.3198166597949</v>
      </c>
      <c r="C191" s="123">
        <f t="shared" ca="1" si="1"/>
        <v>1521.0220499549284</v>
      </c>
      <c r="D191" s="124">
        <f t="shared" ca="1" si="2"/>
        <v>290105.21108814899</v>
      </c>
      <c r="E191" s="124">
        <f t="shared" ca="1" si="3"/>
        <v>835.29776670486649</v>
      </c>
      <c r="F191" s="124">
        <f t="shared" ca="1" si="4"/>
        <v>91618.599210737768</v>
      </c>
      <c r="G191" s="124">
        <f t="shared" ca="1" si="5"/>
        <v>290269.40078926226</v>
      </c>
      <c r="H191" s="124">
        <f t="shared" ca="1" si="6"/>
        <v>-4.5474735088646412E-13</v>
      </c>
      <c r="I191" s="192">
        <f t="shared" si="7"/>
        <v>13.5</v>
      </c>
      <c r="J191" s="125">
        <f t="shared" si="13"/>
        <v>545233.69337450981</v>
      </c>
      <c r="K191" s="125">
        <f t="shared" si="8"/>
        <v>1135.903527863562</v>
      </c>
      <c r="L191" s="125">
        <f t="shared" si="9"/>
        <v>546369.59690237336</v>
      </c>
      <c r="M191" s="125">
        <f t="shared" ca="1" si="10"/>
        <v>256100.1961131111</v>
      </c>
      <c r="N191" s="125">
        <f t="shared" si="14"/>
        <v>78791.553002145214</v>
      </c>
      <c r="O191" s="125">
        <f t="shared" si="11"/>
        <v>459.61739251251379</v>
      </c>
      <c r="P191" s="125">
        <f t="shared" si="12"/>
        <v>79251.170394657733</v>
      </c>
      <c r="Q191" s="139"/>
      <c r="R191" s="139"/>
      <c r="S191" s="135"/>
      <c r="T191" s="135"/>
      <c r="U191" s="135"/>
      <c r="V191" s="135"/>
      <c r="W191" s="135"/>
      <c r="X191" s="135"/>
      <c r="Y191" s="135"/>
      <c r="Z191" s="135"/>
    </row>
    <row r="192" spans="1:26" ht="23.25" customHeight="1">
      <c r="A192" s="122">
        <v>163</v>
      </c>
      <c r="B192" s="123">
        <f t="shared" ca="1" si="0"/>
        <v>2356.3198166597949</v>
      </c>
      <c r="C192" s="123">
        <f t="shared" ca="1" si="1"/>
        <v>1516.6576191238955</v>
      </c>
      <c r="D192" s="124">
        <f t="shared" ca="1" si="2"/>
        <v>291621.86870727286</v>
      </c>
      <c r="E192" s="124">
        <f t="shared" ca="1" si="3"/>
        <v>839.6621975358994</v>
      </c>
      <c r="F192" s="124">
        <f t="shared" ca="1" si="4"/>
        <v>92458.261408273669</v>
      </c>
      <c r="G192" s="124">
        <f t="shared" ca="1" si="5"/>
        <v>289429.73859172635</v>
      </c>
      <c r="H192" s="124">
        <f t="shared" ca="1" si="6"/>
        <v>0</v>
      </c>
      <c r="I192" s="192">
        <f t="shared" si="7"/>
        <v>13.583333333333334</v>
      </c>
      <c r="J192" s="125">
        <f t="shared" si="13"/>
        <v>546369.59690237336</v>
      </c>
      <c r="K192" s="125">
        <f t="shared" si="8"/>
        <v>1138.2699935466112</v>
      </c>
      <c r="L192" s="125">
        <f t="shared" si="9"/>
        <v>547507.86689592001</v>
      </c>
      <c r="M192" s="125">
        <f t="shared" ca="1" si="10"/>
        <v>258078.12830419367</v>
      </c>
      <c r="N192" s="125">
        <f t="shared" si="14"/>
        <v>79251.170394657733</v>
      </c>
      <c r="O192" s="125">
        <f t="shared" si="11"/>
        <v>462.29849396883679</v>
      </c>
      <c r="P192" s="125">
        <f t="shared" si="12"/>
        <v>79713.468888626565</v>
      </c>
      <c r="Q192" s="139"/>
      <c r="R192" s="139"/>
      <c r="S192" s="135"/>
      <c r="T192" s="135"/>
      <c r="U192" s="135"/>
      <c r="V192" s="135"/>
      <c r="W192" s="135"/>
      <c r="X192" s="135"/>
      <c r="Y192" s="135"/>
      <c r="Z192" s="135"/>
    </row>
    <row r="193" spans="1:26" ht="23.25" customHeight="1">
      <c r="A193" s="122">
        <v>164</v>
      </c>
      <c r="B193" s="123">
        <f t="shared" ca="1" si="0"/>
        <v>2356.3198166597949</v>
      </c>
      <c r="C193" s="123">
        <f t="shared" ca="1" si="1"/>
        <v>1512.2703841417704</v>
      </c>
      <c r="D193" s="124">
        <f t="shared" ca="1" si="2"/>
        <v>293134.13909141463</v>
      </c>
      <c r="E193" s="124">
        <f t="shared" ca="1" si="3"/>
        <v>844.04943251802456</v>
      </c>
      <c r="F193" s="124">
        <f t="shared" ca="1" si="4"/>
        <v>93302.310840791688</v>
      </c>
      <c r="G193" s="124">
        <f t="shared" ca="1" si="5"/>
        <v>288585.68915920833</v>
      </c>
      <c r="H193" s="124">
        <f t="shared" ca="1" si="6"/>
        <v>0</v>
      </c>
      <c r="I193" s="192">
        <f t="shared" si="7"/>
        <v>13.666666666666666</v>
      </c>
      <c r="J193" s="125">
        <f t="shared" si="13"/>
        <v>547507.86689592001</v>
      </c>
      <c r="K193" s="125">
        <f t="shared" si="8"/>
        <v>1140.6413893665001</v>
      </c>
      <c r="L193" s="125">
        <f t="shared" si="9"/>
        <v>548648.50828528649</v>
      </c>
      <c r="M193" s="125">
        <f t="shared" ca="1" si="10"/>
        <v>260062.81912607816</v>
      </c>
      <c r="N193" s="125">
        <f t="shared" si="14"/>
        <v>79713.468888626565</v>
      </c>
      <c r="O193" s="125">
        <f t="shared" si="11"/>
        <v>464.99523518365498</v>
      </c>
      <c r="P193" s="125">
        <f t="shared" si="12"/>
        <v>80178.464123810219</v>
      </c>
      <c r="Q193" s="139"/>
      <c r="R193" s="139"/>
      <c r="S193" s="135"/>
      <c r="T193" s="135"/>
      <c r="U193" s="135"/>
      <c r="V193" s="135"/>
      <c r="W193" s="135"/>
      <c r="X193" s="135"/>
      <c r="Y193" s="135"/>
      <c r="Z193" s="135"/>
    </row>
    <row r="194" spans="1:26" ht="23.25" customHeight="1">
      <c r="A194" s="122">
        <v>165</v>
      </c>
      <c r="B194" s="123">
        <f t="shared" ca="1" si="0"/>
        <v>2356.3198166597949</v>
      </c>
      <c r="C194" s="123">
        <f t="shared" ca="1" si="1"/>
        <v>1507.8602258568637</v>
      </c>
      <c r="D194" s="124">
        <f t="shared" ca="1" si="2"/>
        <v>294641.99931727152</v>
      </c>
      <c r="E194" s="124">
        <f t="shared" ca="1" si="3"/>
        <v>848.45959080293119</v>
      </c>
      <c r="F194" s="124">
        <f t="shared" ca="1" si="4"/>
        <v>94150.770431594618</v>
      </c>
      <c r="G194" s="124">
        <f t="shared" ca="1" si="5"/>
        <v>287737.22956840537</v>
      </c>
      <c r="H194" s="124">
        <f t="shared" ca="1" si="6"/>
        <v>0</v>
      </c>
      <c r="I194" s="192">
        <f t="shared" si="7"/>
        <v>13.75</v>
      </c>
      <c r="J194" s="125">
        <f t="shared" si="13"/>
        <v>548648.50828528649</v>
      </c>
      <c r="K194" s="125">
        <f t="shared" si="8"/>
        <v>1143.0177255943468</v>
      </c>
      <c r="L194" s="125">
        <f t="shared" si="9"/>
        <v>549791.52601088083</v>
      </c>
      <c r="M194" s="125">
        <f t="shared" ca="1" si="10"/>
        <v>262054.29644247546</v>
      </c>
      <c r="N194" s="125">
        <f t="shared" si="14"/>
        <v>80178.464123810219</v>
      </c>
      <c r="O194" s="125">
        <f t="shared" si="11"/>
        <v>467.70770738889297</v>
      </c>
      <c r="P194" s="125">
        <f t="shared" si="12"/>
        <v>80646.171831199114</v>
      </c>
      <c r="Q194" s="139"/>
      <c r="R194" s="139"/>
      <c r="S194" s="135"/>
      <c r="T194" s="135"/>
      <c r="U194" s="135"/>
      <c r="V194" s="135"/>
      <c r="W194" s="135"/>
      <c r="X194" s="135"/>
      <c r="Y194" s="135"/>
      <c r="Z194" s="135"/>
    </row>
    <row r="195" spans="1:26" ht="23.25" customHeight="1">
      <c r="A195" s="122">
        <v>166</v>
      </c>
      <c r="B195" s="123">
        <f t="shared" ca="1" si="0"/>
        <v>2356.3198166597949</v>
      </c>
      <c r="C195" s="123">
        <f t="shared" ca="1" si="1"/>
        <v>1503.4270244949182</v>
      </c>
      <c r="D195" s="124">
        <f t="shared" ca="1" si="2"/>
        <v>296145.42634176643</v>
      </c>
      <c r="E195" s="124">
        <f t="shared" ca="1" si="3"/>
        <v>852.89279216487671</v>
      </c>
      <c r="F195" s="124">
        <f t="shared" ca="1" si="4"/>
        <v>95003.663223759489</v>
      </c>
      <c r="G195" s="124">
        <f t="shared" ca="1" si="5"/>
        <v>286884.3367762405</v>
      </c>
      <c r="H195" s="124">
        <f t="shared" ca="1" si="6"/>
        <v>0</v>
      </c>
      <c r="I195" s="192">
        <f t="shared" si="7"/>
        <v>13.833333333333334</v>
      </c>
      <c r="J195" s="125">
        <f t="shared" si="13"/>
        <v>549791.52601088083</v>
      </c>
      <c r="K195" s="125">
        <f t="shared" si="8"/>
        <v>1145.3990125226683</v>
      </c>
      <c r="L195" s="125">
        <f t="shared" si="9"/>
        <v>550936.92502340348</v>
      </c>
      <c r="M195" s="125">
        <f t="shared" ca="1" si="10"/>
        <v>264052.58824716299</v>
      </c>
      <c r="N195" s="125">
        <f t="shared" si="14"/>
        <v>80646.171831199114</v>
      </c>
      <c r="O195" s="125">
        <f t="shared" si="11"/>
        <v>470.43600234866153</v>
      </c>
      <c r="P195" s="125">
        <f t="shared" si="12"/>
        <v>81116.60783354778</v>
      </c>
      <c r="Q195" s="139"/>
      <c r="R195" s="139"/>
      <c r="S195" s="135"/>
      <c r="T195" s="135"/>
      <c r="U195" s="135"/>
      <c r="V195" s="135"/>
      <c r="W195" s="135"/>
      <c r="X195" s="135"/>
      <c r="Y195" s="135"/>
      <c r="Z195" s="135"/>
    </row>
    <row r="196" spans="1:26" ht="23.25" customHeight="1">
      <c r="A196" s="122">
        <v>167</v>
      </c>
      <c r="B196" s="123">
        <f t="shared" ca="1" si="0"/>
        <v>2356.3198166597949</v>
      </c>
      <c r="C196" s="123">
        <f t="shared" ca="1" si="1"/>
        <v>1498.9706596558567</v>
      </c>
      <c r="D196" s="124">
        <f t="shared" ca="1" si="2"/>
        <v>297644.3970014223</v>
      </c>
      <c r="E196" s="124">
        <f t="shared" ca="1" si="3"/>
        <v>857.34915700393822</v>
      </c>
      <c r="F196" s="124">
        <f t="shared" ca="1" si="4"/>
        <v>95861.012380763423</v>
      </c>
      <c r="G196" s="124">
        <f t="shared" ca="1" si="5"/>
        <v>286026.98761923658</v>
      </c>
      <c r="H196" s="124">
        <f t="shared" ca="1" si="6"/>
        <v>0</v>
      </c>
      <c r="I196" s="192">
        <f t="shared" si="7"/>
        <v>13.916666666666666</v>
      </c>
      <c r="J196" s="125">
        <f t="shared" si="13"/>
        <v>550936.92502340348</v>
      </c>
      <c r="K196" s="125">
        <f t="shared" si="8"/>
        <v>1147.785260465424</v>
      </c>
      <c r="L196" s="125">
        <f t="shared" si="9"/>
        <v>552084.71028386895</v>
      </c>
      <c r="M196" s="125">
        <f t="shared" ca="1" si="10"/>
        <v>266057.72266463237</v>
      </c>
      <c r="N196" s="125">
        <f t="shared" si="14"/>
        <v>81116.60783354778</v>
      </c>
      <c r="O196" s="125">
        <f t="shared" si="11"/>
        <v>473.18021236236206</v>
      </c>
      <c r="P196" s="125">
        <f t="shared" si="12"/>
        <v>81589.788045910143</v>
      </c>
      <c r="Q196" s="139"/>
      <c r="R196" s="139"/>
      <c r="S196" s="135"/>
      <c r="T196" s="135"/>
      <c r="U196" s="135"/>
      <c r="V196" s="135"/>
      <c r="W196" s="135"/>
      <c r="X196" s="135"/>
      <c r="Y196" s="135"/>
      <c r="Z196" s="135"/>
    </row>
    <row r="197" spans="1:26" ht="23.25" customHeight="1">
      <c r="A197" s="122">
        <v>168</v>
      </c>
      <c r="B197" s="123">
        <f t="shared" ca="1" si="0"/>
        <v>2356.3198166597949</v>
      </c>
      <c r="C197" s="123">
        <f t="shared" ca="1" si="1"/>
        <v>1494.4910103105112</v>
      </c>
      <c r="D197" s="124">
        <f t="shared" ca="1" si="2"/>
        <v>299138.88801173284</v>
      </c>
      <c r="E197" s="124">
        <f t="shared" ca="1" si="3"/>
        <v>861.8288063492837</v>
      </c>
      <c r="F197" s="124">
        <f t="shared" ca="1" si="4"/>
        <v>96722.841187112703</v>
      </c>
      <c r="G197" s="124">
        <f t="shared" ca="1" si="5"/>
        <v>285165.15881288727</v>
      </c>
      <c r="H197" s="124">
        <f t="shared" ca="1" si="6"/>
        <v>0</v>
      </c>
      <c r="I197" s="192">
        <f t="shared" si="7"/>
        <v>14</v>
      </c>
      <c r="J197" s="125">
        <f t="shared" si="13"/>
        <v>552084.71028386895</v>
      </c>
      <c r="K197" s="125">
        <f t="shared" si="8"/>
        <v>1150.1764797580604</v>
      </c>
      <c r="L197" s="125">
        <f t="shared" si="9"/>
        <v>553234.88676362706</v>
      </c>
      <c r="M197" s="125">
        <f t="shared" ca="1" si="10"/>
        <v>268069.72795073979</v>
      </c>
      <c r="N197" s="125">
        <f t="shared" si="14"/>
        <v>81589.788045910143</v>
      </c>
      <c r="O197" s="125">
        <f t="shared" si="11"/>
        <v>475.94043026780918</v>
      </c>
      <c r="P197" s="125">
        <f t="shared" si="12"/>
        <v>82065.728476177959</v>
      </c>
      <c r="Q197" s="139"/>
      <c r="R197" s="139"/>
      <c r="S197" s="135"/>
      <c r="T197" s="135"/>
      <c r="U197" s="135"/>
      <c r="V197" s="135"/>
      <c r="W197" s="135"/>
      <c r="X197" s="135"/>
      <c r="Y197" s="135"/>
      <c r="Z197" s="135"/>
    </row>
    <row r="198" spans="1:26" ht="23.25" customHeight="1">
      <c r="A198" s="122">
        <v>169</v>
      </c>
      <c r="B198" s="123">
        <f t="shared" ca="1" si="0"/>
        <v>2356.3198166597949</v>
      </c>
      <c r="C198" s="123">
        <f t="shared" ca="1" si="1"/>
        <v>1489.9879547973362</v>
      </c>
      <c r="D198" s="124">
        <f t="shared" ca="1" si="2"/>
        <v>300628.87596653018</v>
      </c>
      <c r="E198" s="124">
        <f t="shared" ca="1" si="3"/>
        <v>866.33186186245871</v>
      </c>
      <c r="F198" s="124">
        <f t="shared" ca="1" si="4"/>
        <v>97589.173048975164</v>
      </c>
      <c r="G198" s="124">
        <f t="shared" ca="1" si="5"/>
        <v>284298.82695102482</v>
      </c>
      <c r="H198" s="124">
        <f t="shared" ca="1" si="6"/>
        <v>0</v>
      </c>
      <c r="I198" s="192">
        <f t="shared" si="7"/>
        <v>14.083333333333334</v>
      </c>
      <c r="J198" s="125">
        <f t="shared" si="13"/>
        <v>553234.88676362706</v>
      </c>
      <c r="K198" s="125">
        <f t="shared" si="8"/>
        <v>1152.5726807575563</v>
      </c>
      <c r="L198" s="125">
        <f t="shared" si="9"/>
        <v>554387.45944438467</v>
      </c>
      <c r="M198" s="125">
        <f t="shared" ca="1" si="10"/>
        <v>270088.63249335985</v>
      </c>
      <c r="N198" s="125">
        <f t="shared" si="14"/>
        <v>82065.728476177959</v>
      </c>
      <c r="O198" s="125">
        <f t="shared" si="11"/>
        <v>478.71674944437143</v>
      </c>
      <c r="P198" s="125">
        <f t="shared" si="12"/>
        <v>82544.44522562233</v>
      </c>
      <c r="Q198" s="139"/>
      <c r="R198" s="139"/>
      <c r="S198" s="135"/>
      <c r="T198" s="135"/>
      <c r="U198" s="135"/>
      <c r="V198" s="135"/>
      <c r="W198" s="135"/>
      <c r="X198" s="135"/>
      <c r="Y198" s="135"/>
      <c r="Z198" s="135"/>
    </row>
    <row r="199" spans="1:26" ht="23.25" customHeight="1">
      <c r="A199" s="122">
        <v>170</v>
      </c>
      <c r="B199" s="123">
        <f t="shared" ca="1" si="0"/>
        <v>2356.3198166597949</v>
      </c>
      <c r="C199" s="123">
        <f t="shared" ca="1" si="1"/>
        <v>1485.4613708191048</v>
      </c>
      <c r="D199" s="124">
        <f t="shared" ca="1" si="2"/>
        <v>302114.33733734931</v>
      </c>
      <c r="E199" s="124">
        <f t="shared" ca="1" si="3"/>
        <v>870.85844584069014</v>
      </c>
      <c r="F199" s="124">
        <f t="shared" ca="1" si="4"/>
        <v>98460.031494815848</v>
      </c>
      <c r="G199" s="124">
        <f t="shared" ca="1" si="5"/>
        <v>283427.96850518411</v>
      </c>
      <c r="H199" s="124">
        <f t="shared" ca="1" si="6"/>
        <v>0</v>
      </c>
      <c r="I199" s="192">
        <f t="shared" si="7"/>
        <v>14.166666666666666</v>
      </c>
      <c r="J199" s="125">
        <f t="shared" si="13"/>
        <v>554387.45944438467</v>
      </c>
      <c r="K199" s="125">
        <f t="shared" si="8"/>
        <v>1154.973873842468</v>
      </c>
      <c r="L199" s="125">
        <f t="shared" si="9"/>
        <v>555542.43331822718</v>
      </c>
      <c r="M199" s="125">
        <f t="shared" ca="1" si="10"/>
        <v>272114.46481304307</v>
      </c>
      <c r="N199" s="125">
        <f t="shared" si="14"/>
        <v>82544.44522562233</v>
      </c>
      <c r="O199" s="125">
        <f t="shared" si="11"/>
        <v>481.50926381613027</v>
      </c>
      <c r="P199" s="125">
        <f t="shared" si="12"/>
        <v>83025.95448943846</v>
      </c>
      <c r="Q199" s="139"/>
      <c r="R199" s="139"/>
      <c r="S199" s="135"/>
      <c r="T199" s="135"/>
      <c r="U199" s="135"/>
      <c r="V199" s="135"/>
      <c r="W199" s="135"/>
      <c r="X199" s="135"/>
      <c r="Y199" s="135"/>
      <c r="Z199" s="135"/>
    </row>
    <row r="200" spans="1:26" ht="23.25" customHeight="1">
      <c r="A200" s="122">
        <v>171</v>
      </c>
      <c r="B200" s="123">
        <f t="shared" ca="1" si="0"/>
        <v>2356.3198166597949</v>
      </c>
      <c r="C200" s="123">
        <f t="shared" ca="1" si="1"/>
        <v>1480.911135439587</v>
      </c>
      <c r="D200" s="124">
        <f t="shared" ca="1" si="2"/>
        <v>303595.2484727889</v>
      </c>
      <c r="E200" s="124">
        <f t="shared" ca="1" si="3"/>
        <v>875.40868122020788</v>
      </c>
      <c r="F200" s="124">
        <f t="shared" ca="1" si="4"/>
        <v>99335.440176036063</v>
      </c>
      <c r="G200" s="124">
        <f t="shared" ca="1" si="5"/>
        <v>282552.55982396391</v>
      </c>
      <c r="H200" s="124">
        <f t="shared" ca="1" si="6"/>
        <v>4.5474735088646412E-13</v>
      </c>
      <c r="I200" s="192">
        <f t="shared" si="7"/>
        <v>14.25</v>
      </c>
      <c r="J200" s="125">
        <f t="shared" si="13"/>
        <v>555542.43331822718</v>
      </c>
      <c r="K200" s="125">
        <f t="shared" si="8"/>
        <v>1157.3800694129732</v>
      </c>
      <c r="L200" s="125">
        <f t="shared" si="9"/>
        <v>556699.81338764017</v>
      </c>
      <c r="M200" s="125">
        <f t="shared" ca="1" si="10"/>
        <v>274147.25356367626</v>
      </c>
      <c r="N200" s="125">
        <f t="shared" si="14"/>
        <v>83025.95448943846</v>
      </c>
      <c r="O200" s="125">
        <f t="shared" si="11"/>
        <v>484.31806785505768</v>
      </c>
      <c r="P200" s="125">
        <f t="shared" si="12"/>
        <v>83510.272557293516</v>
      </c>
      <c r="Q200" s="139"/>
      <c r="R200" s="139"/>
      <c r="S200" s="135"/>
      <c r="T200" s="135"/>
      <c r="U200" s="135"/>
      <c r="V200" s="135"/>
      <c r="W200" s="135"/>
      <c r="X200" s="135"/>
      <c r="Y200" s="135"/>
      <c r="Z200" s="135"/>
    </row>
    <row r="201" spans="1:26" ht="23.25" customHeight="1">
      <c r="A201" s="122">
        <v>172</v>
      </c>
      <c r="B201" s="123">
        <f t="shared" ca="1" si="0"/>
        <v>2356.3198166597949</v>
      </c>
      <c r="C201" s="123">
        <f t="shared" ca="1" si="1"/>
        <v>1476.3371250802115</v>
      </c>
      <c r="D201" s="124">
        <f t="shared" ca="1" si="2"/>
        <v>305071.58559786913</v>
      </c>
      <c r="E201" s="124">
        <f t="shared" ca="1" si="3"/>
        <v>879.98269157958339</v>
      </c>
      <c r="F201" s="124">
        <f t="shared" ca="1" si="4"/>
        <v>100215.42286761565</v>
      </c>
      <c r="G201" s="124">
        <f t="shared" ca="1" si="5"/>
        <v>281672.57713238435</v>
      </c>
      <c r="H201" s="124">
        <f t="shared" ca="1" si="6"/>
        <v>0</v>
      </c>
      <c r="I201" s="192">
        <f t="shared" si="7"/>
        <v>14.333333333333334</v>
      </c>
      <c r="J201" s="125">
        <f t="shared" si="13"/>
        <v>556699.81338764017</v>
      </c>
      <c r="K201" s="125">
        <f t="shared" si="8"/>
        <v>1159.7912778909169</v>
      </c>
      <c r="L201" s="125">
        <f t="shared" si="9"/>
        <v>557859.60466553108</v>
      </c>
      <c r="M201" s="125">
        <f t="shared" ca="1" si="10"/>
        <v>276187.02753314673</v>
      </c>
      <c r="N201" s="125">
        <f t="shared" si="14"/>
        <v>83510.272557293516</v>
      </c>
      <c r="O201" s="125">
        <f t="shared" si="11"/>
        <v>487.14325658421222</v>
      </c>
      <c r="P201" s="125">
        <f t="shared" si="12"/>
        <v>83997.415813877727</v>
      </c>
      <c r="Q201" s="139"/>
      <c r="R201" s="139"/>
      <c r="S201" s="135"/>
      <c r="T201" s="135"/>
      <c r="U201" s="135"/>
      <c r="V201" s="135"/>
      <c r="W201" s="135"/>
      <c r="X201" s="135"/>
      <c r="Y201" s="135"/>
      <c r="Z201" s="135"/>
    </row>
    <row r="202" spans="1:26" ht="23.25" customHeight="1">
      <c r="A202" s="122">
        <v>173</v>
      </c>
      <c r="B202" s="123">
        <f t="shared" ca="1" si="0"/>
        <v>2356.3198166597949</v>
      </c>
      <c r="C202" s="123">
        <f t="shared" ca="1" si="1"/>
        <v>1471.7392155167083</v>
      </c>
      <c r="D202" s="124">
        <f t="shared" ca="1" si="2"/>
        <v>306543.32481338584</v>
      </c>
      <c r="E202" s="124">
        <f t="shared" ca="1" si="3"/>
        <v>884.5806011430866</v>
      </c>
      <c r="F202" s="124">
        <f t="shared" ca="1" si="4"/>
        <v>101100.00346875873</v>
      </c>
      <c r="G202" s="124">
        <f t="shared" ca="1" si="5"/>
        <v>280787.99653124128</v>
      </c>
      <c r="H202" s="124">
        <f t="shared" ca="1" si="6"/>
        <v>-2.2737367544323206E-13</v>
      </c>
      <c r="I202" s="192">
        <f t="shared" si="7"/>
        <v>14.416666666666666</v>
      </c>
      <c r="J202" s="125">
        <f t="shared" si="13"/>
        <v>557859.60466553108</v>
      </c>
      <c r="K202" s="125">
        <f t="shared" si="8"/>
        <v>1162.2075097198565</v>
      </c>
      <c r="L202" s="125">
        <f t="shared" si="9"/>
        <v>559021.81217525096</v>
      </c>
      <c r="M202" s="125">
        <f t="shared" ca="1" si="10"/>
        <v>278233.81564400968</v>
      </c>
      <c r="N202" s="125">
        <f t="shared" si="14"/>
        <v>83997.415813877727</v>
      </c>
      <c r="O202" s="125">
        <f t="shared" si="11"/>
        <v>489.98492558095342</v>
      </c>
      <c r="P202" s="125">
        <f t="shared" si="12"/>
        <v>84487.400739458681</v>
      </c>
      <c r="Q202" s="139"/>
      <c r="R202" s="139"/>
      <c r="S202" s="135"/>
      <c r="T202" s="135"/>
      <c r="U202" s="135"/>
      <c r="V202" s="135"/>
      <c r="W202" s="135"/>
      <c r="X202" s="135"/>
      <c r="Y202" s="135"/>
      <c r="Z202" s="135"/>
    </row>
    <row r="203" spans="1:26" ht="23.25" customHeight="1">
      <c r="A203" s="122">
        <v>174</v>
      </c>
      <c r="B203" s="123">
        <f t="shared" ca="1" si="0"/>
        <v>2356.3198166597949</v>
      </c>
      <c r="C203" s="123">
        <f t="shared" ca="1" si="1"/>
        <v>1467.1172818757359</v>
      </c>
      <c r="D203" s="124">
        <f t="shared" ca="1" si="2"/>
        <v>308010.44209526159</v>
      </c>
      <c r="E203" s="124">
        <f t="shared" ca="1" si="3"/>
        <v>889.20253478405903</v>
      </c>
      <c r="F203" s="124">
        <f t="shared" ca="1" si="4"/>
        <v>101989.20600354279</v>
      </c>
      <c r="G203" s="124">
        <f t="shared" ca="1" si="5"/>
        <v>279898.79399645724</v>
      </c>
      <c r="H203" s="124">
        <f t="shared" ca="1" si="6"/>
        <v>-4.5474735088646412E-13</v>
      </c>
      <c r="I203" s="192">
        <f t="shared" si="7"/>
        <v>14.5</v>
      </c>
      <c r="J203" s="125">
        <f t="shared" si="13"/>
        <v>559021.81217525096</v>
      </c>
      <c r="K203" s="125">
        <f t="shared" si="8"/>
        <v>1164.6287753651061</v>
      </c>
      <c r="L203" s="125">
        <f t="shared" si="9"/>
        <v>560186.44095061603</v>
      </c>
      <c r="M203" s="125">
        <f t="shared" ca="1" si="10"/>
        <v>280287.64695415879</v>
      </c>
      <c r="N203" s="125">
        <f t="shared" si="14"/>
        <v>84487.400739458681</v>
      </c>
      <c r="O203" s="125">
        <f t="shared" si="11"/>
        <v>492.84317098017567</v>
      </c>
      <c r="P203" s="125">
        <f t="shared" si="12"/>
        <v>84980.243910438861</v>
      </c>
      <c r="Q203" s="139"/>
      <c r="R203" s="139"/>
      <c r="S203" s="135"/>
      <c r="T203" s="135"/>
      <c r="U203" s="135"/>
      <c r="V203" s="135"/>
      <c r="W203" s="135"/>
      <c r="X203" s="135"/>
      <c r="Y203" s="135"/>
      <c r="Z203" s="135"/>
    </row>
    <row r="204" spans="1:26" ht="23.25" customHeight="1">
      <c r="A204" s="122">
        <v>175</v>
      </c>
      <c r="B204" s="123">
        <f t="shared" ca="1" si="0"/>
        <v>2356.3198166597949</v>
      </c>
      <c r="C204" s="123">
        <f t="shared" ca="1" si="1"/>
        <v>1462.4711986314892</v>
      </c>
      <c r="D204" s="124">
        <f t="shared" ca="1" si="2"/>
        <v>309472.9132938931</v>
      </c>
      <c r="E204" s="124">
        <f t="shared" ca="1" si="3"/>
        <v>893.84861802830574</v>
      </c>
      <c r="F204" s="124">
        <f t="shared" ca="1" si="4"/>
        <v>102883.05462157109</v>
      </c>
      <c r="G204" s="124">
        <f t="shared" ca="1" si="5"/>
        <v>279004.94537842897</v>
      </c>
      <c r="H204" s="124">
        <f t="shared" ca="1" si="6"/>
        <v>0</v>
      </c>
      <c r="I204" s="192">
        <f t="shared" si="7"/>
        <v>14.583333333333334</v>
      </c>
      <c r="J204" s="125">
        <f t="shared" si="13"/>
        <v>560186.44095061603</v>
      </c>
      <c r="K204" s="125">
        <f t="shared" si="8"/>
        <v>1167.0550853137834</v>
      </c>
      <c r="L204" s="125">
        <f t="shared" si="9"/>
        <v>561353.49603592977</v>
      </c>
      <c r="M204" s="125">
        <f t="shared" ca="1" si="10"/>
        <v>282348.5506575008</v>
      </c>
      <c r="N204" s="125">
        <f t="shared" si="14"/>
        <v>84980.243910438861</v>
      </c>
      <c r="O204" s="125">
        <f t="shared" si="11"/>
        <v>495.71808947756006</v>
      </c>
      <c r="P204" s="125">
        <f t="shared" si="12"/>
        <v>85475.961999916428</v>
      </c>
      <c r="Q204" s="139"/>
      <c r="R204" s="139"/>
      <c r="S204" s="135"/>
      <c r="T204" s="135"/>
      <c r="U204" s="135"/>
      <c r="V204" s="135"/>
      <c r="W204" s="135"/>
      <c r="X204" s="135"/>
      <c r="Y204" s="135"/>
      <c r="Z204" s="135"/>
    </row>
    <row r="205" spans="1:26" ht="23.25" customHeight="1">
      <c r="A205" s="122">
        <v>176</v>
      </c>
      <c r="B205" s="123">
        <f t="shared" ca="1" si="0"/>
        <v>2356.3198166597949</v>
      </c>
      <c r="C205" s="123">
        <f t="shared" ca="1" si="1"/>
        <v>1457.8008396022915</v>
      </c>
      <c r="D205" s="124">
        <f t="shared" ca="1" si="2"/>
        <v>310930.71413349541</v>
      </c>
      <c r="E205" s="124">
        <f t="shared" ca="1" si="3"/>
        <v>898.51897705750343</v>
      </c>
      <c r="F205" s="124">
        <f t="shared" ca="1" si="4"/>
        <v>103781.5735986286</v>
      </c>
      <c r="G205" s="124">
        <f t="shared" ca="1" si="5"/>
        <v>278106.42640137149</v>
      </c>
      <c r="H205" s="124">
        <f t="shared" ca="1" si="6"/>
        <v>-6.8212102632969618E-13</v>
      </c>
      <c r="I205" s="192">
        <f t="shared" si="7"/>
        <v>14.666666666666666</v>
      </c>
      <c r="J205" s="125">
        <f t="shared" si="13"/>
        <v>561353.49603592977</v>
      </c>
      <c r="K205" s="125">
        <f t="shared" si="8"/>
        <v>1169.4864500748536</v>
      </c>
      <c r="L205" s="125">
        <f t="shared" si="9"/>
        <v>562522.98248600459</v>
      </c>
      <c r="M205" s="125">
        <f t="shared" ca="1" si="10"/>
        <v>284416.55608463311</v>
      </c>
      <c r="N205" s="125">
        <f t="shared" si="14"/>
        <v>85475.961999916428</v>
      </c>
      <c r="O205" s="125">
        <f t="shared" si="11"/>
        <v>498.60977833284585</v>
      </c>
      <c r="P205" s="125">
        <f t="shared" si="12"/>
        <v>85974.571778249272</v>
      </c>
      <c r="Q205" s="139"/>
      <c r="R205" s="139"/>
      <c r="S205" s="135"/>
      <c r="T205" s="135"/>
      <c r="U205" s="135"/>
      <c r="V205" s="135"/>
      <c r="W205" s="135"/>
      <c r="X205" s="135"/>
      <c r="Y205" s="135"/>
      <c r="Z205" s="135"/>
    </row>
    <row r="206" spans="1:26" ht="23.25" customHeight="1">
      <c r="A206" s="122">
        <v>177</v>
      </c>
      <c r="B206" s="123">
        <f t="shared" ca="1" si="0"/>
        <v>2356.3198166597949</v>
      </c>
      <c r="C206" s="123">
        <f t="shared" ca="1" si="1"/>
        <v>1453.1060779471661</v>
      </c>
      <c r="D206" s="124">
        <f t="shared" ca="1" si="2"/>
        <v>312383.82021144259</v>
      </c>
      <c r="E206" s="124">
        <f t="shared" ca="1" si="3"/>
        <v>903.21373871262881</v>
      </c>
      <c r="F206" s="124">
        <f t="shared" ca="1" si="4"/>
        <v>104684.78733734123</v>
      </c>
      <c r="G206" s="124">
        <f t="shared" ca="1" si="5"/>
        <v>277203.21266265883</v>
      </c>
      <c r="H206" s="124">
        <f t="shared" ca="1" si="6"/>
        <v>-6.8212102632969618E-13</v>
      </c>
      <c r="I206" s="192">
        <f t="shared" si="7"/>
        <v>14.75</v>
      </c>
      <c r="J206" s="125">
        <f t="shared" si="13"/>
        <v>562522.98248600459</v>
      </c>
      <c r="K206" s="125">
        <f t="shared" si="8"/>
        <v>1171.9228801791762</v>
      </c>
      <c r="L206" s="125">
        <f t="shared" si="9"/>
        <v>563694.90536618372</v>
      </c>
      <c r="M206" s="125">
        <f t="shared" ca="1" si="10"/>
        <v>286491.6927035249</v>
      </c>
      <c r="N206" s="125">
        <f t="shared" si="14"/>
        <v>85974.571778249272</v>
      </c>
      <c r="O206" s="125">
        <f t="shared" si="11"/>
        <v>501.51833537312075</v>
      </c>
      <c r="P206" s="125">
        <f t="shared" si="12"/>
        <v>86476.090113622398</v>
      </c>
      <c r="Q206" s="139"/>
      <c r="R206" s="139"/>
      <c r="S206" s="135"/>
      <c r="T206" s="135"/>
      <c r="U206" s="135"/>
      <c r="V206" s="135"/>
      <c r="W206" s="135"/>
      <c r="X206" s="135"/>
      <c r="Y206" s="135"/>
      <c r="Z206" s="135"/>
    </row>
    <row r="207" spans="1:26" ht="23.25" customHeight="1">
      <c r="A207" s="122">
        <v>178</v>
      </c>
      <c r="B207" s="123">
        <f t="shared" ca="1" si="0"/>
        <v>2356.3198166597949</v>
      </c>
      <c r="C207" s="123">
        <f t="shared" ca="1" si="1"/>
        <v>1448.3867861623926</v>
      </c>
      <c r="D207" s="124">
        <f t="shared" ca="1" si="2"/>
        <v>313832.20699760498</v>
      </c>
      <c r="E207" s="124">
        <f t="shared" ca="1" si="3"/>
        <v>907.93303049740234</v>
      </c>
      <c r="F207" s="124">
        <f t="shared" ca="1" si="4"/>
        <v>105592.72036783863</v>
      </c>
      <c r="G207" s="124">
        <f t="shared" ca="1" si="5"/>
        <v>276295.27963216143</v>
      </c>
      <c r="H207" s="124">
        <f t="shared" ca="1" si="6"/>
        <v>-4.5474735088646412E-13</v>
      </c>
      <c r="I207" s="192">
        <f t="shared" si="7"/>
        <v>14.833333333333334</v>
      </c>
      <c r="J207" s="125">
        <f t="shared" si="13"/>
        <v>563694.90536618372</v>
      </c>
      <c r="K207" s="125">
        <f t="shared" si="8"/>
        <v>1174.3643861795495</v>
      </c>
      <c r="L207" s="125">
        <f t="shared" si="9"/>
        <v>564869.26975236333</v>
      </c>
      <c r="M207" s="125">
        <f t="shared" ca="1" si="10"/>
        <v>288573.9901202019</v>
      </c>
      <c r="N207" s="125">
        <f t="shared" si="14"/>
        <v>86476.090113622398</v>
      </c>
      <c r="O207" s="125">
        <f t="shared" si="11"/>
        <v>504.4438589961307</v>
      </c>
      <c r="P207" s="125">
        <f t="shared" si="12"/>
        <v>86980.533972618534</v>
      </c>
      <c r="Q207" s="139"/>
      <c r="R207" s="139"/>
      <c r="S207" s="135"/>
      <c r="T207" s="135"/>
      <c r="U207" s="135"/>
      <c r="V207" s="135"/>
      <c r="W207" s="135"/>
      <c r="X207" s="135"/>
      <c r="Y207" s="135"/>
      <c r="Z207" s="135"/>
    </row>
    <row r="208" spans="1:26" ht="23.25" customHeight="1">
      <c r="A208" s="122">
        <v>179</v>
      </c>
      <c r="B208" s="123">
        <f t="shared" ca="1" si="0"/>
        <v>2356.3198166597949</v>
      </c>
      <c r="C208" s="123">
        <f t="shared" ca="1" si="1"/>
        <v>1443.6428360780435</v>
      </c>
      <c r="D208" s="124">
        <f t="shared" ca="1" si="2"/>
        <v>315275.84983368305</v>
      </c>
      <c r="E208" s="124">
        <f t="shared" ca="1" si="3"/>
        <v>912.67698058175142</v>
      </c>
      <c r="F208" s="124">
        <f t="shared" ca="1" si="4"/>
        <v>106505.39734842037</v>
      </c>
      <c r="G208" s="124">
        <f t="shared" ca="1" si="5"/>
        <v>275382.60265157965</v>
      </c>
      <c r="H208" s="124">
        <f t="shared" ca="1" si="6"/>
        <v>-2.2737367544323206E-13</v>
      </c>
      <c r="I208" s="192">
        <f t="shared" si="7"/>
        <v>14.916666666666666</v>
      </c>
      <c r="J208" s="125">
        <f t="shared" si="13"/>
        <v>564869.26975236333</v>
      </c>
      <c r="K208" s="125">
        <f t="shared" si="8"/>
        <v>1176.8109786507569</v>
      </c>
      <c r="L208" s="125">
        <f t="shared" si="9"/>
        <v>566046.08073101414</v>
      </c>
      <c r="M208" s="125">
        <f t="shared" ca="1" si="10"/>
        <v>290663.47807943448</v>
      </c>
      <c r="N208" s="125">
        <f t="shared" si="14"/>
        <v>86980.533972618534</v>
      </c>
      <c r="O208" s="125">
        <f t="shared" si="11"/>
        <v>507.38644817360813</v>
      </c>
      <c r="P208" s="125">
        <f t="shared" si="12"/>
        <v>87487.920420792143</v>
      </c>
      <c r="Q208" s="139"/>
      <c r="R208" s="139"/>
      <c r="S208" s="135"/>
      <c r="T208" s="135"/>
      <c r="U208" s="135"/>
      <c r="V208" s="135"/>
      <c r="W208" s="135"/>
      <c r="X208" s="135"/>
      <c r="Y208" s="135"/>
      <c r="Z208" s="135"/>
    </row>
    <row r="209" spans="1:26" ht="23.25" customHeight="1">
      <c r="A209" s="122">
        <v>180</v>
      </c>
      <c r="B209" s="123">
        <f t="shared" ca="1" si="0"/>
        <v>2356.3198166597949</v>
      </c>
      <c r="C209" s="123">
        <f t="shared" ca="1" si="1"/>
        <v>1438.8740988545039</v>
      </c>
      <c r="D209" s="124">
        <f t="shared" ca="1" si="2"/>
        <v>316714.72393253754</v>
      </c>
      <c r="E209" s="124">
        <f t="shared" ca="1" si="3"/>
        <v>917.445717805291</v>
      </c>
      <c r="F209" s="124">
        <f t="shared" ca="1" si="4"/>
        <v>107422.84306622567</v>
      </c>
      <c r="G209" s="124">
        <f t="shared" ca="1" si="5"/>
        <v>274465.15693377436</v>
      </c>
      <c r="H209" s="124">
        <f t="shared" ca="1" si="6"/>
        <v>-4.5474735088646412E-13</v>
      </c>
      <c r="I209" s="192">
        <f t="shared" si="7"/>
        <v>15</v>
      </c>
      <c r="J209" s="125">
        <f t="shared" si="13"/>
        <v>566046.08073101414</v>
      </c>
      <c r="K209" s="125">
        <f t="shared" si="8"/>
        <v>1179.2626681896127</v>
      </c>
      <c r="L209" s="125">
        <f t="shared" si="9"/>
        <v>567225.34339920373</v>
      </c>
      <c r="M209" s="125">
        <f t="shared" ca="1" si="10"/>
        <v>292760.18646542937</v>
      </c>
      <c r="N209" s="125">
        <f t="shared" si="14"/>
        <v>87487.920420792143</v>
      </c>
      <c r="O209" s="125">
        <f t="shared" si="11"/>
        <v>510.34620245462088</v>
      </c>
      <c r="P209" s="125">
        <f t="shared" si="12"/>
        <v>87998.26662324676</v>
      </c>
      <c r="Q209" s="139"/>
      <c r="R209" s="139"/>
      <c r="S209" s="135"/>
      <c r="T209" s="135"/>
      <c r="U209" s="135"/>
      <c r="V209" s="135"/>
      <c r="W209" s="135"/>
      <c r="X209" s="135"/>
      <c r="Y209" s="135"/>
      <c r="Z209" s="135"/>
    </row>
    <row r="210" spans="1:26" ht="23.25" customHeight="1">
      <c r="A210" s="122">
        <v>181</v>
      </c>
      <c r="B210" s="123">
        <f t="shared" ca="1" si="0"/>
        <v>2356.3198166597949</v>
      </c>
      <c r="C210" s="123">
        <f t="shared" ca="1" si="1"/>
        <v>1434.0804449789712</v>
      </c>
      <c r="D210" s="124">
        <f t="shared" ca="1" si="2"/>
        <v>318148.8043775165</v>
      </c>
      <c r="E210" s="124">
        <f t="shared" ca="1" si="3"/>
        <v>922.23937168082375</v>
      </c>
      <c r="F210" s="124">
        <f t="shared" ca="1" si="4"/>
        <v>108345.0824379065</v>
      </c>
      <c r="G210" s="124">
        <f t="shared" ca="1" si="5"/>
        <v>273542.91756209353</v>
      </c>
      <c r="H210" s="124">
        <f t="shared" ca="1" si="6"/>
        <v>-2.2737367544323206E-13</v>
      </c>
      <c r="I210" s="192">
        <f t="shared" si="7"/>
        <v>15.083333333333334</v>
      </c>
      <c r="J210" s="125">
        <f t="shared" si="13"/>
        <v>567225.34339920373</v>
      </c>
      <c r="K210" s="125">
        <f t="shared" si="8"/>
        <v>1181.7194654150078</v>
      </c>
      <c r="L210" s="125">
        <f t="shared" si="9"/>
        <v>568407.06286461873</v>
      </c>
      <c r="M210" s="125">
        <f t="shared" ca="1" si="10"/>
        <v>294864.1453025252</v>
      </c>
      <c r="N210" s="125">
        <f t="shared" si="14"/>
        <v>87998.26662324676</v>
      </c>
      <c r="O210" s="125">
        <f t="shared" si="11"/>
        <v>513.32322196893949</v>
      </c>
      <c r="P210" s="125">
        <f t="shared" si="12"/>
        <v>88511.589845215698</v>
      </c>
      <c r="Q210" s="139"/>
      <c r="R210" s="139"/>
      <c r="S210" s="135"/>
      <c r="T210" s="135"/>
      <c r="U210" s="135"/>
      <c r="V210" s="135"/>
      <c r="W210" s="135"/>
      <c r="X210" s="135"/>
      <c r="Y210" s="135"/>
      <c r="Z210" s="135"/>
    </row>
    <row r="211" spans="1:26" ht="23.25" customHeight="1">
      <c r="A211" s="122">
        <v>182</v>
      </c>
      <c r="B211" s="123">
        <f t="shared" ca="1" si="0"/>
        <v>2356.3198166597949</v>
      </c>
      <c r="C211" s="123">
        <f t="shared" ca="1" si="1"/>
        <v>1429.2617442619387</v>
      </c>
      <c r="D211" s="124">
        <f t="shared" ca="1" si="2"/>
        <v>319578.06612177845</v>
      </c>
      <c r="E211" s="124">
        <f t="shared" ca="1" si="3"/>
        <v>927.05807239785622</v>
      </c>
      <c r="F211" s="124">
        <f t="shared" ca="1" si="4"/>
        <v>109272.14051030435</v>
      </c>
      <c r="G211" s="124">
        <f t="shared" ca="1" si="5"/>
        <v>272615.85948969569</v>
      </c>
      <c r="H211" s="124">
        <f t="shared" ca="1" si="6"/>
        <v>-2.2737367544323206E-13</v>
      </c>
      <c r="I211" s="192">
        <f t="shared" si="7"/>
        <v>15.166666666666666</v>
      </c>
      <c r="J211" s="125">
        <f t="shared" si="13"/>
        <v>568407.06286461873</v>
      </c>
      <c r="K211" s="125">
        <f t="shared" si="8"/>
        <v>1184.1813809679556</v>
      </c>
      <c r="L211" s="125">
        <f t="shared" si="9"/>
        <v>569591.24424558668</v>
      </c>
      <c r="M211" s="125">
        <f t="shared" ca="1" si="10"/>
        <v>296975.38475589099</v>
      </c>
      <c r="N211" s="125">
        <f t="shared" si="14"/>
        <v>88511.589845215698</v>
      </c>
      <c r="O211" s="125">
        <f t="shared" si="11"/>
        <v>516.31760743042491</v>
      </c>
      <c r="P211" s="125">
        <f t="shared" si="12"/>
        <v>89027.907452646119</v>
      </c>
      <c r="Q211" s="139"/>
      <c r="R211" s="139"/>
      <c r="S211" s="135"/>
      <c r="T211" s="135"/>
      <c r="U211" s="135"/>
      <c r="V211" s="135"/>
      <c r="W211" s="135"/>
      <c r="X211" s="135"/>
      <c r="Y211" s="135"/>
      <c r="Z211" s="135"/>
    </row>
    <row r="212" spans="1:26" ht="23.25" customHeight="1">
      <c r="A212" s="122">
        <v>183</v>
      </c>
      <c r="B212" s="123">
        <f t="shared" ca="1" si="0"/>
        <v>2356.3198166597949</v>
      </c>
      <c r="C212" s="123">
        <f t="shared" ca="1" si="1"/>
        <v>1424.41786583366</v>
      </c>
      <c r="D212" s="124">
        <f t="shared" ca="1" si="2"/>
        <v>321002.48398761213</v>
      </c>
      <c r="E212" s="124">
        <f t="shared" ca="1" si="3"/>
        <v>931.90195082613491</v>
      </c>
      <c r="F212" s="124">
        <f t="shared" ca="1" si="4"/>
        <v>110204.04246113049</v>
      </c>
      <c r="G212" s="124">
        <f t="shared" ca="1" si="5"/>
        <v>271683.95753886958</v>
      </c>
      <c r="H212" s="124">
        <f t="shared" ca="1" si="6"/>
        <v>-2.2737367544323206E-13</v>
      </c>
      <c r="I212" s="192">
        <f t="shared" si="7"/>
        <v>15.25</v>
      </c>
      <c r="J212" s="125">
        <f t="shared" si="13"/>
        <v>569591.24424558668</v>
      </c>
      <c r="K212" s="125">
        <f t="shared" si="8"/>
        <v>1186.6484255116388</v>
      </c>
      <c r="L212" s="125">
        <f t="shared" si="9"/>
        <v>570777.89267109835</v>
      </c>
      <c r="M212" s="125">
        <f t="shared" ca="1" si="10"/>
        <v>299093.93513222877</v>
      </c>
      <c r="N212" s="125">
        <f t="shared" si="14"/>
        <v>89027.907452646119</v>
      </c>
      <c r="O212" s="125">
        <f t="shared" si="11"/>
        <v>519.32946014043569</v>
      </c>
      <c r="P212" s="125">
        <f t="shared" si="12"/>
        <v>89547.236912786553</v>
      </c>
      <c r="Q212" s="139"/>
      <c r="R212" s="139"/>
      <c r="S212" s="135"/>
      <c r="T212" s="135"/>
      <c r="U212" s="135"/>
      <c r="V212" s="135"/>
      <c r="W212" s="135"/>
      <c r="X212" s="135"/>
      <c r="Y212" s="135"/>
      <c r="Z212" s="135"/>
    </row>
    <row r="213" spans="1:26" ht="23.25" customHeight="1">
      <c r="A213" s="122">
        <v>184</v>
      </c>
      <c r="B213" s="123">
        <f t="shared" ca="1" si="0"/>
        <v>2356.3198166597949</v>
      </c>
      <c r="C213" s="123">
        <f t="shared" ca="1" si="1"/>
        <v>1419.5486781405937</v>
      </c>
      <c r="D213" s="124">
        <f t="shared" ca="1" si="2"/>
        <v>322422.03266575275</v>
      </c>
      <c r="E213" s="124">
        <f t="shared" ca="1" si="3"/>
        <v>936.77113851920126</v>
      </c>
      <c r="F213" s="124">
        <f t="shared" ca="1" si="4"/>
        <v>111140.81359964969</v>
      </c>
      <c r="G213" s="124">
        <f t="shared" ca="1" si="5"/>
        <v>270747.18640035036</v>
      </c>
      <c r="H213" s="124">
        <f t="shared" ca="1" si="6"/>
        <v>-2.2737367544323206E-13</v>
      </c>
      <c r="I213" s="192">
        <f t="shared" si="7"/>
        <v>15.333333333333334</v>
      </c>
      <c r="J213" s="125">
        <f t="shared" si="13"/>
        <v>570777.89267109835</v>
      </c>
      <c r="K213" s="125">
        <f t="shared" si="8"/>
        <v>1189.1206097314548</v>
      </c>
      <c r="L213" s="125">
        <f t="shared" si="9"/>
        <v>571967.01328082976</v>
      </c>
      <c r="M213" s="125">
        <f t="shared" ca="1" si="10"/>
        <v>301219.82688047941</v>
      </c>
      <c r="N213" s="125">
        <f t="shared" si="14"/>
        <v>89547.236912786553</v>
      </c>
      <c r="O213" s="125">
        <f t="shared" si="11"/>
        <v>522.35888199125486</v>
      </c>
      <c r="P213" s="125">
        <f t="shared" si="12"/>
        <v>90069.595794777808</v>
      </c>
      <c r="Q213" s="139"/>
      <c r="R213" s="139"/>
      <c r="S213" s="135"/>
      <c r="T213" s="135"/>
      <c r="U213" s="135"/>
      <c r="V213" s="135"/>
      <c r="W213" s="135"/>
      <c r="X213" s="135"/>
      <c r="Y213" s="135"/>
      <c r="Z213" s="135"/>
    </row>
    <row r="214" spans="1:26" ht="23.25" customHeight="1">
      <c r="A214" s="122">
        <v>185</v>
      </c>
      <c r="B214" s="123">
        <f t="shared" ca="1" si="0"/>
        <v>2356.3198166597949</v>
      </c>
      <c r="C214" s="123">
        <f t="shared" ca="1" si="1"/>
        <v>1414.6540489418308</v>
      </c>
      <c r="D214" s="124">
        <f t="shared" ca="1" si="2"/>
        <v>323836.6867146946</v>
      </c>
      <c r="E214" s="124">
        <f t="shared" ca="1" si="3"/>
        <v>941.66576771796417</v>
      </c>
      <c r="F214" s="124">
        <f t="shared" ca="1" si="4"/>
        <v>112082.47936736765</v>
      </c>
      <c r="G214" s="124">
        <f t="shared" ca="1" si="5"/>
        <v>269805.52063263237</v>
      </c>
      <c r="H214" s="124">
        <f t="shared" ca="1" si="6"/>
        <v>-2.2737367544323206E-13</v>
      </c>
      <c r="I214" s="192">
        <f t="shared" si="7"/>
        <v>15.416666666666666</v>
      </c>
      <c r="J214" s="125">
        <f t="shared" si="13"/>
        <v>571967.01328082976</v>
      </c>
      <c r="K214" s="125">
        <f t="shared" si="8"/>
        <v>1191.597944335062</v>
      </c>
      <c r="L214" s="125">
        <f t="shared" si="9"/>
        <v>573158.61122516484</v>
      </c>
      <c r="M214" s="125">
        <f t="shared" ca="1" si="10"/>
        <v>303353.09059253248</v>
      </c>
      <c r="N214" s="125">
        <f t="shared" si="14"/>
        <v>90069.595794777808</v>
      </c>
      <c r="O214" s="125">
        <f t="shared" si="11"/>
        <v>525.40597546953722</v>
      </c>
      <c r="P214" s="125">
        <f t="shared" si="12"/>
        <v>90595.001770247341</v>
      </c>
      <c r="Q214" s="139"/>
      <c r="R214" s="139"/>
      <c r="S214" s="135"/>
      <c r="T214" s="135"/>
      <c r="U214" s="135"/>
      <c r="V214" s="135"/>
      <c r="W214" s="135"/>
      <c r="X214" s="135"/>
      <c r="Y214" s="135"/>
      <c r="Z214" s="135"/>
    </row>
    <row r="215" spans="1:26" ht="23.25" customHeight="1">
      <c r="A215" s="122">
        <v>186</v>
      </c>
      <c r="B215" s="123">
        <f t="shared" ca="1" si="0"/>
        <v>2356.3198166597949</v>
      </c>
      <c r="C215" s="123">
        <f t="shared" ca="1" si="1"/>
        <v>1409.7338453055042</v>
      </c>
      <c r="D215" s="124">
        <f t="shared" ca="1" si="2"/>
        <v>325246.42056000012</v>
      </c>
      <c r="E215" s="124">
        <f t="shared" ca="1" si="3"/>
        <v>946.58597135429068</v>
      </c>
      <c r="F215" s="124">
        <f t="shared" ca="1" si="4"/>
        <v>113029.06533872194</v>
      </c>
      <c r="G215" s="124">
        <f t="shared" ca="1" si="5"/>
        <v>268858.93466127809</v>
      </c>
      <c r="H215" s="124">
        <f t="shared" ca="1" si="6"/>
        <v>-2.2737367544323206E-13</v>
      </c>
      <c r="I215" s="192">
        <f t="shared" si="7"/>
        <v>15.5</v>
      </c>
      <c r="J215" s="125">
        <f t="shared" si="13"/>
        <v>573158.61122516484</v>
      </c>
      <c r="K215" s="125">
        <f t="shared" si="8"/>
        <v>1194.0804400524266</v>
      </c>
      <c r="L215" s="125">
        <f t="shared" si="9"/>
        <v>574352.69166521728</v>
      </c>
      <c r="M215" s="125">
        <f t="shared" ca="1" si="10"/>
        <v>305493.75700393919</v>
      </c>
      <c r="N215" s="125">
        <f t="shared" si="14"/>
        <v>90595.001770247341</v>
      </c>
      <c r="O215" s="125">
        <f t="shared" si="11"/>
        <v>528.47084365977616</v>
      </c>
      <c r="P215" s="125">
        <f t="shared" si="12"/>
        <v>91123.472613907114</v>
      </c>
      <c r="Q215" s="139"/>
      <c r="R215" s="139"/>
      <c r="S215" s="135"/>
      <c r="T215" s="135"/>
      <c r="U215" s="135"/>
      <c r="V215" s="135"/>
      <c r="W215" s="135"/>
      <c r="X215" s="135"/>
      <c r="Y215" s="135"/>
      <c r="Z215" s="135"/>
    </row>
    <row r="216" spans="1:26" ht="23.25" customHeight="1">
      <c r="A216" s="122">
        <v>187</v>
      </c>
      <c r="B216" s="123">
        <f t="shared" ca="1" si="0"/>
        <v>2356.3198166597949</v>
      </c>
      <c r="C216" s="123">
        <f t="shared" ca="1" si="1"/>
        <v>1404.7879336051781</v>
      </c>
      <c r="D216" s="124">
        <f t="shared" ca="1" si="2"/>
        <v>326651.20849360531</v>
      </c>
      <c r="E216" s="124">
        <f t="shared" ca="1" si="3"/>
        <v>951.53188305461686</v>
      </c>
      <c r="F216" s="124">
        <f t="shared" ca="1" si="4"/>
        <v>113980.59722177655</v>
      </c>
      <c r="G216" s="124">
        <f t="shared" ca="1" si="5"/>
        <v>267907.40277822345</v>
      </c>
      <c r="H216" s="124">
        <f t="shared" ca="1" si="6"/>
        <v>-4.5474735088646412E-13</v>
      </c>
      <c r="I216" s="192">
        <f t="shared" si="7"/>
        <v>15.583333333333334</v>
      </c>
      <c r="J216" s="125">
        <f t="shared" si="13"/>
        <v>574352.69166521728</v>
      </c>
      <c r="K216" s="125">
        <f t="shared" si="8"/>
        <v>1196.5681076358694</v>
      </c>
      <c r="L216" s="125">
        <f t="shared" si="9"/>
        <v>575549.25977285311</v>
      </c>
      <c r="M216" s="125">
        <f t="shared" ca="1" si="10"/>
        <v>307641.85699462966</v>
      </c>
      <c r="N216" s="125">
        <f t="shared" si="14"/>
        <v>91123.472613907114</v>
      </c>
      <c r="O216" s="125">
        <f t="shared" si="11"/>
        <v>531.55359024779148</v>
      </c>
      <c r="P216" s="125">
        <f t="shared" si="12"/>
        <v>91655.026204154899</v>
      </c>
      <c r="Q216" s="139"/>
      <c r="R216" s="139"/>
      <c r="S216" s="135"/>
      <c r="T216" s="135"/>
      <c r="U216" s="135"/>
      <c r="V216" s="135"/>
      <c r="W216" s="135"/>
      <c r="X216" s="135"/>
      <c r="Y216" s="135"/>
      <c r="Z216" s="135"/>
    </row>
    <row r="217" spans="1:26" ht="23.25" customHeight="1">
      <c r="A217" s="122">
        <v>188</v>
      </c>
      <c r="B217" s="123">
        <f t="shared" ca="1" si="0"/>
        <v>2356.3198166597949</v>
      </c>
      <c r="C217" s="123">
        <f t="shared" ca="1" si="1"/>
        <v>1399.8161795162177</v>
      </c>
      <c r="D217" s="124">
        <f t="shared" ca="1" si="2"/>
        <v>328051.02467312152</v>
      </c>
      <c r="E217" s="124">
        <f t="shared" ca="1" si="3"/>
        <v>956.50363714357718</v>
      </c>
      <c r="F217" s="124">
        <f t="shared" ca="1" si="4"/>
        <v>114937.10085892012</v>
      </c>
      <c r="G217" s="124">
        <f t="shared" ca="1" si="5"/>
        <v>266950.89914107986</v>
      </c>
      <c r="H217" s="124">
        <f t="shared" ca="1" si="6"/>
        <v>-4.5474735088646412E-13</v>
      </c>
      <c r="I217" s="192">
        <f t="shared" si="7"/>
        <v>15.666666666666666</v>
      </c>
      <c r="J217" s="125">
        <f t="shared" si="13"/>
        <v>575549.25977285311</v>
      </c>
      <c r="K217" s="125">
        <f t="shared" si="8"/>
        <v>1199.0609578601106</v>
      </c>
      <c r="L217" s="125">
        <f t="shared" si="9"/>
        <v>576748.3207307132</v>
      </c>
      <c r="M217" s="125">
        <f t="shared" ca="1" si="10"/>
        <v>309797.42158963333</v>
      </c>
      <c r="N217" s="125">
        <f t="shared" si="14"/>
        <v>91655.026204154899</v>
      </c>
      <c r="O217" s="125">
        <f t="shared" si="11"/>
        <v>534.65431952423694</v>
      </c>
      <c r="P217" s="125">
        <f t="shared" si="12"/>
        <v>92189.680523679141</v>
      </c>
      <c r="Q217" s="139"/>
      <c r="R217" s="139"/>
      <c r="S217" s="135"/>
      <c r="T217" s="135"/>
      <c r="U217" s="135"/>
      <c r="V217" s="135"/>
      <c r="W217" s="135"/>
      <c r="X217" s="135"/>
      <c r="Y217" s="135"/>
      <c r="Z217" s="135"/>
    </row>
    <row r="218" spans="1:26" ht="23.25" customHeight="1">
      <c r="A218" s="122">
        <v>189</v>
      </c>
      <c r="B218" s="123">
        <f t="shared" ca="1" si="0"/>
        <v>2356.3198166597949</v>
      </c>
      <c r="C218" s="123">
        <f t="shared" ca="1" si="1"/>
        <v>1394.8184480121424</v>
      </c>
      <c r="D218" s="124">
        <f t="shared" ca="1" si="2"/>
        <v>329445.84312113369</v>
      </c>
      <c r="E218" s="124">
        <f t="shared" ca="1" si="3"/>
        <v>961.5013686476525</v>
      </c>
      <c r="F218" s="124">
        <f t="shared" ca="1" si="4"/>
        <v>115898.60222756778</v>
      </c>
      <c r="G218" s="124">
        <f t="shared" ca="1" si="5"/>
        <v>265989.39777243219</v>
      </c>
      <c r="H218" s="124">
        <f t="shared" ca="1" si="6"/>
        <v>-2.2737367544323206E-13</v>
      </c>
      <c r="I218" s="192">
        <f t="shared" si="7"/>
        <v>15.75</v>
      </c>
      <c r="J218" s="125">
        <f t="shared" si="13"/>
        <v>576748.3207307132</v>
      </c>
      <c r="K218" s="125">
        <f t="shared" si="8"/>
        <v>1201.5590015223192</v>
      </c>
      <c r="L218" s="125">
        <f t="shared" si="9"/>
        <v>577949.87973223557</v>
      </c>
      <c r="M218" s="125">
        <f t="shared" ca="1" si="10"/>
        <v>311960.48195980338</v>
      </c>
      <c r="N218" s="125">
        <f t="shared" si="14"/>
        <v>92189.680523679141</v>
      </c>
      <c r="O218" s="125">
        <f t="shared" si="11"/>
        <v>537.77313638812836</v>
      </c>
      <c r="P218" s="125">
        <f t="shared" si="12"/>
        <v>92727.453660067273</v>
      </c>
      <c r="Q218" s="139"/>
      <c r="R218" s="139"/>
      <c r="S218" s="135"/>
      <c r="T218" s="135"/>
      <c r="U218" s="135"/>
      <c r="V218" s="135"/>
      <c r="W218" s="135"/>
      <c r="X218" s="135"/>
      <c r="Y218" s="135"/>
      <c r="Z218" s="135"/>
    </row>
    <row r="219" spans="1:26" ht="23.25" customHeight="1">
      <c r="A219" s="122">
        <v>190</v>
      </c>
      <c r="B219" s="123">
        <f t="shared" ca="1" si="0"/>
        <v>2356.3198166597949</v>
      </c>
      <c r="C219" s="123">
        <f t="shared" ca="1" si="1"/>
        <v>1389.7946033609583</v>
      </c>
      <c r="D219" s="124">
        <f t="shared" ca="1" si="2"/>
        <v>330835.63772449462</v>
      </c>
      <c r="E219" s="124">
        <f t="shared" ca="1" si="3"/>
        <v>966.52521329883666</v>
      </c>
      <c r="F219" s="124">
        <f t="shared" ca="1" si="4"/>
        <v>116865.12744086662</v>
      </c>
      <c r="G219" s="124">
        <f t="shared" ca="1" si="5"/>
        <v>265022.87255913334</v>
      </c>
      <c r="H219" s="124">
        <f t="shared" ca="1" si="6"/>
        <v>-2.2737367544323206E-13</v>
      </c>
      <c r="I219" s="192">
        <f t="shared" si="7"/>
        <v>15.833333333333334</v>
      </c>
      <c r="J219" s="125">
        <f t="shared" si="13"/>
        <v>577949.87973223557</v>
      </c>
      <c r="K219" s="125">
        <f t="shared" si="8"/>
        <v>1204.0622494421575</v>
      </c>
      <c r="L219" s="125">
        <f t="shared" si="9"/>
        <v>579153.94198167778</v>
      </c>
      <c r="M219" s="125">
        <f t="shared" ca="1" si="10"/>
        <v>314131.06942254445</v>
      </c>
      <c r="N219" s="125">
        <f t="shared" si="14"/>
        <v>92727.453660067273</v>
      </c>
      <c r="O219" s="125">
        <f t="shared" si="11"/>
        <v>540.91014635039244</v>
      </c>
      <c r="P219" s="125">
        <f t="shared" si="12"/>
        <v>93268.363806417663</v>
      </c>
      <c r="Q219" s="139"/>
      <c r="R219" s="139"/>
      <c r="S219" s="135"/>
      <c r="T219" s="135"/>
      <c r="U219" s="135"/>
      <c r="V219" s="135"/>
      <c r="W219" s="135"/>
      <c r="X219" s="135"/>
      <c r="Y219" s="135"/>
      <c r="Z219" s="135"/>
    </row>
    <row r="220" spans="1:26" ht="23.25" customHeight="1">
      <c r="A220" s="122">
        <v>191</v>
      </c>
      <c r="B220" s="123">
        <f t="shared" ca="1" si="0"/>
        <v>2356.3198166597949</v>
      </c>
      <c r="C220" s="123">
        <f t="shared" ca="1" si="1"/>
        <v>1384.7445091214718</v>
      </c>
      <c r="D220" s="124">
        <f t="shared" ca="1" si="2"/>
        <v>332220.38223361608</v>
      </c>
      <c r="E220" s="124">
        <f t="shared" ca="1" si="3"/>
        <v>971.57530753832316</v>
      </c>
      <c r="F220" s="124">
        <f t="shared" ca="1" si="4"/>
        <v>117836.70274840495</v>
      </c>
      <c r="G220" s="124">
        <f t="shared" ca="1" si="5"/>
        <v>264051.29725159501</v>
      </c>
      <c r="H220" s="124">
        <f t="shared" ca="1" si="6"/>
        <v>0</v>
      </c>
      <c r="I220" s="192">
        <f t="shared" si="7"/>
        <v>15.916666666666666</v>
      </c>
      <c r="J220" s="125">
        <f t="shared" si="13"/>
        <v>579153.94198167778</v>
      </c>
      <c r="K220" s="125">
        <f t="shared" si="8"/>
        <v>1206.5707124618286</v>
      </c>
      <c r="L220" s="125">
        <f t="shared" si="9"/>
        <v>580360.51269413962</v>
      </c>
      <c r="M220" s="125">
        <f t="shared" ca="1" si="10"/>
        <v>316309.21544254461</v>
      </c>
      <c r="N220" s="125">
        <f t="shared" si="14"/>
        <v>93268.363806417663</v>
      </c>
      <c r="O220" s="125">
        <f t="shared" si="11"/>
        <v>544.06545553743638</v>
      </c>
      <c r="P220" s="125">
        <f t="shared" si="12"/>
        <v>93812.429261955098</v>
      </c>
      <c r="Q220" s="139"/>
      <c r="R220" s="139"/>
      <c r="S220" s="135"/>
      <c r="T220" s="135"/>
      <c r="U220" s="135"/>
      <c r="V220" s="135"/>
      <c r="W220" s="135"/>
      <c r="X220" s="135"/>
      <c r="Y220" s="135"/>
      <c r="Z220" s="135"/>
    </row>
    <row r="221" spans="1:26" ht="23.25" customHeight="1">
      <c r="A221" s="122">
        <v>192</v>
      </c>
      <c r="B221" s="123">
        <f t="shared" ca="1" si="0"/>
        <v>2356.3198166597949</v>
      </c>
      <c r="C221" s="123">
        <f t="shared" ca="1" si="1"/>
        <v>1379.6680281395841</v>
      </c>
      <c r="D221" s="124">
        <f t="shared" ca="1" si="2"/>
        <v>333600.05026175565</v>
      </c>
      <c r="E221" s="124">
        <f t="shared" ca="1" si="3"/>
        <v>976.65178852021086</v>
      </c>
      <c r="F221" s="124">
        <f t="shared" ca="1" si="4"/>
        <v>118813.35453692515</v>
      </c>
      <c r="G221" s="124">
        <f t="shared" ca="1" si="5"/>
        <v>263074.64546307479</v>
      </c>
      <c r="H221" s="124">
        <f t="shared" ca="1" si="6"/>
        <v>0</v>
      </c>
      <c r="I221" s="192">
        <f t="shared" si="7"/>
        <v>16</v>
      </c>
      <c r="J221" s="125">
        <f t="shared" si="13"/>
        <v>580360.51269413962</v>
      </c>
      <c r="K221" s="125">
        <f t="shared" si="8"/>
        <v>1209.0844014461243</v>
      </c>
      <c r="L221" s="125">
        <f t="shared" si="9"/>
        <v>581569.59709558578</v>
      </c>
      <c r="M221" s="125">
        <f t="shared" ca="1" si="10"/>
        <v>318494.95163251099</v>
      </c>
      <c r="N221" s="125">
        <f t="shared" si="14"/>
        <v>93812.429261955098</v>
      </c>
      <c r="O221" s="125">
        <f t="shared" si="11"/>
        <v>547.23917069473805</v>
      </c>
      <c r="P221" s="125">
        <f t="shared" si="12"/>
        <v>94359.668432649836</v>
      </c>
      <c r="Q221" s="139"/>
      <c r="R221" s="139"/>
      <c r="S221" s="135"/>
      <c r="T221" s="135"/>
      <c r="U221" s="135"/>
      <c r="V221" s="135"/>
      <c r="W221" s="135"/>
      <c r="X221" s="135"/>
      <c r="Y221" s="135"/>
      <c r="Z221" s="135"/>
    </row>
    <row r="222" spans="1:26" ht="23.25" customHeight="1">
      <c r="A222" s="122">
        <v>193</v>
      </c>
      <c r="B222" s="123">
        <f t="shared" ca="1" si="0"/>
        <v>2356.3198166597949</v>
      </c>
      <c r="C222" s="123">
        <f t="shared" ca="1" si="1"/>
        <v>1374.5650225445659</v>
      </c>
      <c r="D222" s="124">
        <f t="shared" ca="1" si="2"/>
        <v>334974.61528430023</v>
      </c>
      <c r="E222" s="124">
        <f t="shared" ca="1" si="3"/>
        <v>981.75479411522906</v>
      </c>
      <c r="F222" s="124">
        <f t="shared" ca="1" si="4"/>
        <v>119795.10933104038</v>
      </c>
      <c r="G222" s="124">
        <f t="shared" ca="1" si="5"/>
        <v>262092.89066895956</v>
      </c>
      <c r="H222" s="124">
        <f t="shared" ca="1" si="6"/>
        <v>0</v>
      </c>
      <c r="I222" s="192">
        <f t="shared" si="7"/>
        <v>16.083333333333332</v>
      </c>
      <c r="J222" s="125">
        <f t="shared" si="13"/>
        <v>581569.59709558578</v>
      </c>
      <c r="K222" s="125">
        <f t="shared" si="8"/>
        <v>1211.6033272824704</v>
      </c>
      <c r="L222" s="125">
        <f t="shared" si="9"/>
        <v>582781.20042286825</v>
      </c>
      <c r="M222" s="125">
        <f t="shared" ca="1" si="10"/>
        <v>320688.30975390866</v>
      </c>
      <c r="N222" s="125">
        <f t="shared" si="14"/>
        <v>94359.668432649836</v>
      </c>
      <c r="O222" s="125">
        <f t="shared" si="11"/>
        <v>550.43139919045746</v>
      </c>
      <c r="P222" s="125">
        <f t="shared" si="12"/>
        <v>94910.0998318403</v>
      </c>
      <c r="Q222" s="139"/>
      <c r="R222" s="139"/>
      <c r="S222" s="135"/>
      <c r="T222" s="135"/>
      <c r="U222" s="135"/>
      <c r="V222" s="135"/>
      <c r="W222" s="135"/>
      <c r="X222" s="135"/>
      <c r="Y222" s="135"/>
      <c r="Z222" s="135"/>
    </row>
    <row r="223" spans="1:26" ht="23.25" customHeight="1">
      <c r="A223" s="122">
        <v>194</v>
      </c>
      <c r="B223" s="123">
        <f t="shared" ca="1" si="0"/>
        <v>2356.3198166597949</v>
      </c>
      <c r="C223" s="123">
        <f t="shared" ca="1" si="1"/>
        <v>1369.4353537453139</v>
      </c>
      <c r="D223" s="124">
        <f t="shared" ca="1" si="2"/>
        <v>336344.05063804553</v>
      </c>
      <c r="E223" s="124">
        <f t="shared" ca="1" si="3"/>
        <v>986.88446291448099</v>
      </c>
      <c r="F223" s="124">
        <f t="shared" ca="1" si="4"/>
        <v>120781.99379395487</v>
      </c>
      <c r="G223" s="124">
        <f t="shared" ca="1" si="5"/>
        <v>261106.00620604507</v>
      </c>
      <c r="H223" s="124">
        <f t="shared" ca="1" si="6"/>
        <v>2.2737367544323206E-13</v>
      </c>
      <c r="I223" s="192">
        <f t="shared" si="7"/>
        <v>16.166666666666668</v>
      </c>
      <c r="J223" s="125">
        <f t="shared" si="13"/>
        <v>582781.20042286825</v>
      </c>
      <c r="K223" s="125">
        <f t="shared" si="8"/>
        <v>1214.1275008809755</v>
      </c>
      <c r="L223" s="125">
        <f t="shared" si="9"/>
        <v>583995.32792374922</v>
      </c>
      <c r="M223" s="125">
        <f t="shared" ca="1" si="10"/>
        <v>322889.32171770418</v>
      </c>
      <c r="N223" s="125">
        <f t="shared" si="14"/>
        <v>94910.0998318403</v>
      </c>
      <c r="O223" s="125">
        <f t="shared" si="11"/>
        <v>553.64224901906846</v>
      </c>
      <c r="P223" s="125">
        <f t="shared" si="12"/>
        <v>95463.742080859374</v>
      </c>
      <c r="Q223" s="139"/>
      <c r="R223" s="139"/>
      <c r="S223" s="135"/>
      <c r="T223" s="135"/>
      <c r="U223" s="135"/>
      <c r="V223" s="135"/>
      <c r="W223" s="135"/>
      <c r="X223" s="135"/>
      <c r="Y223" s="135"/>
      <c r="Z223" s="135"/>
    </row>
    <row r="224" spans="1:26" ht="23.25" customHeight="1">
      <c r="A224" s="122">
        <v>195</v>
      </c>
      <c r="B224" s="123">
        <f t="shared" ca="1" si="0"/>
        <v>2356.3198166597949</v>
      </c>
      <c r="C224" s="123">
        <f t="shared" ca="1" si="1"/>
        <v>1364.2788824265856</v>
      </c>
      <c r="D224" s="124">
        <f t="shared" ca="1" si="2"/>
        <v>337708.32952047209</v>
      </c>
      <c r="E224" s="124">
        <f t="shared" ca="1" si="3"/>
        <v>992.04093423320933</v>
      </c>
      <c r="F224" s="124">
        <f t="shared" ca="1" si="4"/>
        <v>121774.03472818808</v>
      </c>
      <c r="G224" s="124">
        <f t="shared" ca="1" si="5"/>
        <v>260113.96527181187</v>
      </c>
      <c r="H224" s="124">
        <f t="shared" ca="1" si="6"/>
        <v>2.2737367544323206E-13</v>
      </c>
      <c r="I224" s="192">
        <f t="shared" si="7"/>
        <v>16.25</v>
      </c>
      <c r="J224" s="125">
        <f t="shared" si="13"/>
        <v>583995.32792374922</v>
      </c>
      <c r="K224" s="125">
        <f t="shared" si="8"/>
        <v>1216.6569331744774</v>
      </c>
      <c r="L224" s="125">
        <f t="shared" si="9"/>
        <v>585211.98485692369</v>
      </c>
      <c r="M224" s="125">
        <f t="shared" ca="1" si="10"/>
        <v>325098.01958511182</v>
      </c>
      <c r="N224" s="125">
        <f t="shared" si="14"/>
        <v>95463.742080859374</v>
      </c>
      <c r="O224" s="125">
        <f t="shared" si="11"/>
        <v>556.87182880501302</v>
      </c>
      <c r="P224" s="125">
        <f t="shared" si="12"/>
        <v>96020.613909664389</v>
      </c>
      <c r="Q224" s="139"/>
      <c r="R224" s="139"/>
      <c r="S224" s="135"/>
      <c r="T224" s="135"/>
      <c r="U224" s="135"/>
      <c r="V224" s="135"/>
      <c r="W224" s="135"/>
      <c r="X224" s="135"/>
      <c r="Y224" s="135"/>
      <c r="Z224" s="135"/>
    </row>
    <row r="225" spans="1:26" ht="23.25" customHeight="1">
      <c r="A225" s="122">
        <v>196</v>
      </c>
      <c r="B225" s="123">
        <f t="shared" ca="1" si="0"/>
        <v>2356.3198166597949</v>
      </c>
      <c r="C225" s="123">
        <f t="shared" ca="1" si="1"/>
        <v>1359.0954685452173</v>
      </c>
      <c r="D225" s="124">
        <f t="shared" ca="1" si="2"/>
        <v>339067.42498901731</v>
      </c>
      <c r="E225" s="124">
        <f t="shared" ca="1" si="3"/>
        <v>997.22434811457765</v>
      </c>
      <c r="F225" s="124">
        <f t="shared" ca="1" si="4"/>
        <v>122771.25907630265</v>
      </c>
      <c r="G225" s="124">
        <f t="shared" ca="1" si="5"/>
        <v>259116.7409236973</v>
      </c>
      <c r="H225" s="124">
        <f t="shared" ca="1" si="6"/>
        <v>0</v>
      </c>
      <c r="I225" s="192">
        <f t="shared" si="7"/>
        <v>16.333333333333332</v>
      </c>
      <c r="J225" s="125">
        <f t="shared" si="13"/>
        <v>585211.98485692369</v>
      </c>
      <c r="K225" s="125">
        <f t="shared" si="8"/>
        <v>1219.191635118591</v>
      </c>
      <c r="L225" s="125">
        <f t="shared" si="9"/>
        <v>586431.17649204226</v>
      </c>
      <c r="M225" s="125">
        <f t="shared" ca="1" si="10"/>
        <v>327314.43556834495</v>
      </c>
      <c r="N225" s="125">
        <f t="shared" si="14"/>
        <v>96020.613909664389</v>
      </c>
      <c r="O225" s="125">
        <f t="shared" si="11"/>
        <v>560.12024780637557</v>
      </c>
      <c r="P225" s="125">
        <f t="shared" si="12"/>
        <v>96580.734157470768</v>
      </c>
      <c r="Q225" s="139"/>
      <c r="R225" s="139"/>
      <c r="S225" s="135"/>
      <c r="T225" s="135"/>
      <c r="U225" s="135"/>
      <c r="V225" s="135"/>
      <c r="W225" s="135"/>
      <c r="X225" s="135"/>
      <c r="Y225" s="135"/>
      <c r="Z225" s="135"/>
    </row>
    <row r="226" spans="1:26" ht="23.25" customHeight="1">
      <c r="A226" s="122">
        <v>197</v>
      </c>
      <c r="B226" s="123">
        <f t="shared" ca="1" si="0"/>
        <v>2356.3198166597949</v>
      </c>
      <c r="C226" s="123">
        <f t="shared" ca="1" si="1"/>
        <v>1353.8849713263185</v>
      </c>
      <c r="D226" s="124">
        <f t="shared" ca="1" si="2"/>
        <v>340421.30996034364</v>
      </c>
      <c r="E226" s="124">
        <f t="shared" ca="1" si="3"/>
        <v>1002.4348453334765</v>
      </c>
      <c r="F226" s="124">
        <f t="shared" ca="1" si="4"/>
        <v>123773.69392163614</v>
      </c>
      <c r="G226" s="124">
        <f t="shared" ca="1" si="5"/>
        <v>258114.30607836382</v>
      </c>
      <c r="H226" s="124">
        <f t="shared" ca="1" si="6"/>
        <v>0</v>
      </c>
      <c r="I226" s="192">
        <f t="shared" si="7"/>
        <v>16.416666666666668</v>
      </c>
      <c r="J226" s="125">
        <f t="shared" si="13"/>
        <v>586431.17649204226</v>
      </c>
      <c r="K226" s="125">
        <f t="shared" si="8"/>
        <v>1221.7316176917548</v>
      </c>
      <c r="L226" s="125">
        <f t="shared" si="9"/>
        <v>587652.90810973407</v>
      </c>
      <c r="M226" s="125">
        <f t="shared" ca="1" si="10"/>
        <v>329538.60203137028</v>
      </c>
      <c r="N226" s="125">
        <f t="shared" si="14"/>
        <v>96580.734157470768</v>
      </c>
      <c r="O226" s="125">
        <f t="shared" si="11"/>
        <v>563.38761591857951</v>
      </c>
      <c r="P226" s="125">
        <f t="shared" si="12"/>
        <v>97144.121773389343</v>
      </c>
      <c r="Q226" s="139"/>
      <c r="R226" s="139"/>
      <c r="S226" s="135"/>
      <c r="T226" s="135"/>
      <c r="U226" s="135"/>
      <c r="V226" s="135"/>
      <c r="W226" s="135"/>
      <c r="X226" s="135"/>
      <c r="Y226" s="135"/>
      <c r="Z226" s="135"/>
    </row>
    <row r="227" spans="1:26" ht="23.25" customHeight="1">
      <c r="A227" s="122">
        <v>198</v>
      </c>
      <c r="B227" s="123">
        <f t="shared" ca="1" si="0"/>
        <v>2356.3198166597949</v>
      </c>
      <c r="C227" s="123">
        <f t="shared" ca="1" si="1"/>
        <v>1348.6472492594512</v>
      </c>
      <c r="D227" s="124">
        <f t="shared" ca="1" si="2"/>
        <v>341769.9572096031</v>
      </c>
      <c r="E227" s="124">
        <f t="shared" ca="1" si="3"/>
        <v>1007.6725674003437</v>
      </c>
      <c r="F227" s="124">
        <f t="shared" ca="1" si="4"/>
        <v>124781.36648903647</v>
      </c>
      <c r="G227" s="124">
        <f t="shared" ca="1" si="5"/>
        <v>257106.63351096347</v>
      </c>
      <c r="H227" s="124">
        <f t="shared" ca="1" si="6"/>
        <v>-2.2737367544323206E-13</v>
      </c>
      <c r="I227" s="192">
        <f t="shared" si="7"/>
        <v>16.5</v>
      </c>
      <c r="J227" s="125">
        <f t="shared" si="13"/>
        <v>587652.90810973407</v>
      </c>
      <c r="K227" s="125">
        <f t="shared" si="8"/>
        <v>1224.2768918952793</v>
      </c>
      <c r="L227" s="125">
        <f t="shared" si="9"/>
        <v>588877.1850016294</v>
      </c>
      <c r="M227" s="125">
        <f t="shared" ca="1" si="10"/>
        <v>331770.55149066594</v>
      </c>
      <c r="N227" s="125">
        <f t="shared" si="14"/>
        <v>97144.121773389343</v>
      </c>
      <c r="O227" s="125">
        <f t="shared" si="11"/>
        <v>566.67404367810457</v>
      </c>
      <c r="P227" s="125">
        <f t="shared" si="12"/>
        <v>97710.795817067454</v>
      </c>
      <c r="Q227" s="139"/>
      <c r="R227" s="139"/>
      <c r="S227" s="135"/>
      <c r="T227" s="135"/>
      <c r="U227" s="135"/>
      <c r="V227" s="135"/>
      <c r="W227" s="135"/>
      <c r="X227" s="135"/>
      <c r="Y227" s="135"/>
      <c r="Z227" s="135"/>
    </row>
    <row r="228" spans="1:26" ht="23.25" customHeight="1">
      <c r="A228" s="122">
        <v>199</v>
      </c>
      <c r="B228" s="123">
        <f t="shared" ca="1" si="0"/>
        <v>2356.3198166597949</v>
      </c>
      <c r="C228" s="123">
        <f t="shared" ca="1" si="1"/>
        <v>1343.3821600947842</v>
      </c>
      <c r="D228" s="124">
        <f t="shared" ca="1" si="2"/>
        <v>343113.3393696979</v>
      </c>
      <c r="E228" s="124">
        <f t="shared" ca="1" si="3"/>
        <v>1012.9376565650107</v>
      </c>
      <c r="F228" s="124">
        <f t="shared" ca="1" si="4"/>
        <v>125794.30414560149</v>
      </c>
      <c r="G228" s="124">
        <f t="shared" ca="1" si="5"/>
        <v>256093.69585439845</v>
      </c>
      <c r="H228" s="124">
        <f t="shared" ca="1" si="6"/>
        <v>2.2737367544323206E-13</v>
      </c>
      <c r="I228" s="192">
        <f t="shared" si="7"/>
        <v>16.583333333333332</v>
      </c>
      <c r="J228" s="125">
        <f t="shared" si="13"/>
        <v>588877.1850016294</v>
      </c>
      <c r="K228" s="125">
        <f t="shared" si="8"/>
        <v>1226.8274687533947</v>
      </c>
      <c r="L228" s="125">
        <f t="shared" si="9"/>
        <v>590104.01247038285</v>
      </c>
      <c r="M228" s="125">
        <f t="shared" ca="1" si="10"/>
        <v>334010.31661598443</v>
      </c>
      <c r="N228" s="125">
        <f t="shared" si="14"/>
        <v>97710.795817067454</v>
      </c>
      <c r="O228" s="125">
        <f t="shared" si="11"/>
        <v>569.97964226622685</v>
      </c>
      <c r="P228" s="125">
        <f t="shared" si="12"/>
        <v>98280.775459333687</v>
      </c>
      <c r="Q228" s="139"/>
      <c r="R228" s="139"/>
      <c r="S228" s="135"/>
      <c r="T228" s="135"/>
      <c r="U228" s="135"/>
      <c r="V228" s="135"/>
      <c r="W228" s="135"/>
      <c r="X228" s="135"/>
      <c r="Y228" s="135"/>
      <c r="Z228" s="135"/>
    </row>
    <row r="229" spans="1:26" ht="23.25" customHeight="1">
      <c r="A229" s="122">
        <v>200</v>
      </c>
      <c r="B229" s="123">
        <f t="shared" ca="1" si="0"/>
        <v>2356.3198166597949</v>
      </c>
      <c r="C229" s="123">
        <f t="shared" ca="1" si="1"/>
        <v>1338.089560839232</v>
      </c>
      <c r="D229" s="124">
        <f t="shared" ca="1" si="2"/>
        <v>344451.42893053713</v>
      </c>
      <c r="E229" s="124">
        <f t="shared" ca="1" si="3"/>
        <v>1018.2302558205629</v>
      </c>
      <c r="F229" s="124">
        <f t="shared" ca="1" si="4"/>
        <v>126812.53440142205</v>
      </c>
      <c r="G229" s="124">
        <f t="shared" ca="1" si="5"/>
        <v>255075.4655985779</v>
      </c>
      <c r="H229" s="124">
        <f t="shared" ca="1" si="6"/>
        <v>2.2737367544323206E-13</v>
      </c>
      <c r="I229" s="192">
        <f t="shared" si="7"/>
        <v>16.666666666666668</v>
      </c>
      <c r="J229" s="125">
        <f t="shared" si="13"/>
        <v>590104.01247038285</v>
      </c>
      <c r="K229" s="125">
        <f t="shared" si="8"/>
        <v>1229.3833593132977</v>
      </c>
      <c r="L229" s="125">
        <f t="shared" si="9"/>
        <v>591333.39582969609</v>
      </c>
      <c r="M229" s="125">
        <f t="shared" ca="1" si="10"/>
        <v>336257.93023111823</v>
      </c>
      <c r="N229" s="125">
        <f t="shared" si="14"/>
        <v>98280.775459333687</v>
      </c>
      <c r="O229" s="125">
        <f t="shared" si="11"/>
        <v>573.30452351277984</v>
      </c>
      <c r="P229" s="125">
        <f t="shared" si="12"/>
        <v>98854.079982846466</v>
      </c>
      <c r="Q229" s="139"/>
      <c r="R229" s="139"/>
      <c r="S229" s="135"/>
      <c r="T229" s="135"/>
      <c r="U229" s="135"/>
      <c r="V229" s="135"/>
      <c r="W229" s="135"/>
      <c r="X229" s="135"/>
      <c r="Y229" s="135"/>
      <c r="Z229" s="135"/>
    </row>
    <row r="230" spans="1:26" ht="23.25" customHeight="1">
      <c r="A230" s="122">
        <v>201</v>
      </c>
      <c r="B230" s="123">
        <f t="shared" ca="1" si="0"/>
        <v>2356.3198166597949</v>
      </c>
      <c r="C230" s="123">
        <f t="shared" ca="1" si="1"/>
        <v>1332.7693077525696</v>
      </c>
      <c r="D230" s="124">
        <f t="shared" ca="1" si="2"/>
        <v>345784.19823828968</v>
      </c>
      <c r="E230" s="124">
        <f t="shared" ca="1" si="3"/>
        <v>1023.5505089072253</v>
      </c>
      <c r="F230" s="124">
        <f t="shared" ca="1" si="4"/>
        <v>127836.08491032927</v>
      </c>
      <c r="G230" s="124">
        <f t="shared" ca="1" si="5"/>
        <v>254051.91508967066</v>
      </c>
      <c r="H230" s="124">
        <f t="shared" ca="1" si="6"/>
        <v>2.2737367544323206E-13</v>
      </c>
      <c r="I230" s="192">
        <f t="shared" si="7"/>
        <v>16.75</v>
      </c>
      <c r="J230" s="125">
        <f t="shared" si="13"/>
        <v>591333.39582969609</v>
      </c>
      <c r="K230" s="125">
        <f t="shared" si="8"/>
        <v>1231.9445746452002</v>
      </c>
      <c r="L230" s="125">
        <f t="shared" si="9"/>
        <v>592565.34040434135</v>
      </c>
      <c r="M230" s="125">
        <f t="shared" ca="1" si="10"/>
        <v>338513.42531467066</v>
      </c>
      <c r="N230" s="125">
        <f t="shared" si="14"/>
        <v>98854.079982846466</v>
      </c>
      <c r="O230" s="125">
        <f t="shared" si="11"/>
        <v>576.64879989993779</v>
      </c>
      <c r="P230" s="125">
        <f t="shared" si="12"/>
        <v>99430.728782746402</v>
      </c>
      <c r="Q230" s="139"/>
      <c r="R230" s="139"/>
      <c r="S230" s="135"/>
      <c r="T230" s="135"/>
      <c r="U230" s="135"/>
      <c r="V230" s="135"/>
      <c r="W230" s="135"/>
      <c r="X230" s="135"/>
      <c r="Y230" s="135"/>
      <c r="Z230" s="135"/>
    </row>
    <row r="231" spans="1:26" ht="23.25" customHeight="1">
      <c r="A231" s="122">
        <v>202</v>
      </c>
      <c r="B231" s="123">
        <f t="shared" ca="1" si="0"/>
        <v>2356.3198166597949</v>
      </c>
      <c r="C231" s="123">
        <f t="shared" ca="1" si="1"/>
        <v>1327.4212563435292</v>
      </c>
      <c r="D231" s="124">
        <f t="shared" ca="1" si="2"/>
        <v>347111.61949463323</v>
      </c>
      <c r="E231" s="124">
        <f t="shared" ca="1" si="3"/>
        <v>1028.8985603162657</v>
      </c>
      <c r="F231" s="124">
        <f t="shared" ca="1" si="4"/>
        <v>128864.98347064554</v>
      </c>
      <c r="G231" s="124">
        <f t="shared" ca="1" si="5"/>
        <v>253023.01652935438</v>
      </c>
      <c r="H231" s="124">
        <f t="shared" ca="1" si="6"/>
        <v>4.5474735088646412E-13</v>
      </c>
      <c r="I231" s="192">
        <f t="shared" si="7"/>
        <v>16.833333333333332</v>
      </c>
      <c r="J231" s="125">
        <f t="shared" si="13"/>
        <v>592565.34040434135</v>
      </c>
      <c r="K231" s="125">
        <f t="shared" si="8"/>
        <v>1234.5111258423779</v>
      </c>
      <c r="L231" s="125">
        <f t="shared" si="9"/>
        <v>593799.85153018369</v>
      </c>
      <c r="M231" s="125">
        <f t="shared" ca="1" si="10"/>
        <v>340776.83500082931</v>
      </c>
      <c r="N231" s="125">
        <f t="shared" si="14"/>
        <v>99430.728782746402</v>
      </c>
      <c r="O231" s="125">
        <f t="shared" si="11"/>
        <v>580.01258456602068</v>
      </c>
      <c r="P231" s="125">
        <f t="shared" si="12"/>
        <v>100010.74136731242</v>
      </c>
      <c r="Q231" s="139"/>
      <c r="R231" s="139"/>
      <c r="S231" s="135"/>
      <c r="T231" s="135"/>
      <c r="U231" s="135"/>
      <c r="V231" s="135"/>
      <c r="W231" s="135"/>
      <c r="X231" s="135"/>
      <c r="Y231" s="135"/>
      <c r="Z231" s="135"/>
    </row>
    <row r="232" spans="1:26" ht="23.25" customHeight="1">
      <c r="A232" s="122">
        <v>203</v>
      </c>
      <c r="B232" s="123">
        <f t="shared" ca="1" si="0"/>
        <v>2356.3198166597949</v>
      </c>
      <c r="C232" s="123">
        <f t="shared" ca="1" si="1"/>
        <v>1322.0452613658767</v>
      </c>
      <c r="D232" s="124">
        <f t="shared" ca="1" si="2"/>
        <v>348433.66475599911</v>
      </c>
      <c r="E232" s="124">
        <f t="shared" ca="1" si="3"/>
        <v>1034.2745552939182</v>
      </c>
      <c r="F232" s="124">
        <f t="shared" ca="1" si="4"/>
        <v>129899.25802593946</v>
      </c>
      <c r="G232" s="124">
        <f t="shared" ca="1" si="5"/>
        <v>251988.74197406045</v>
      </c>
      <c r="H232" s="124">
        <f t="shared" ca="1" si="6"/>
        <v>2.2737367544323206E-13</v>
      </c>
      <c r="I232" s="192">
        <f t="shared" si="7"/>
        <v>16.916666666666668</v>
      </c>
      <c r="J232" s="125">
        <f t="shared" si="13"/>
        <v>593799.85153018369</v>
      </c>
      <c r="K232" s="125">
        <f t="shared" si="8"/>
        <v>1237.083024021216</v>
      </c>
      <c r="L232" s="125">
        <f t="shared" si="9"/>
        <v>595036.93455420493</v>
      </c>
      <c r="M232" s="125">
        <f t="shared" ca="1" si="10"/>
        <v>343048.1925801445</v>
      </c>
      <c r="N232" s="125">
        <f t="shared" si="14"/>
        <v>100010.74136731242</v>
      </c>
      <c r="O232" s="125">
        <f t="shared" si="11"/>
        <v>583.39599130932254</v>
      </c>
      <c r="P232" s="125">
        <f t="shared" si="12"/>
        <v>100594.13735862175</v>
      </c>
      <c r="Q232" s="139"/>
      <c r="R232" s="139"/>
      <c r="S232" s="135"/>
      <c r="T232" s="135"/>
      <c r="U232" s="135"/>
      <c r="V232" s="135"/>
      <c r="W232" s="135"/>
      <c r="X232" s="135"/>
      <c r="Y232" s="135"/>
      <c r="Z232" s="135"/>
    </row>
    <row r="233" spans="1:26" ht="23.25" customHeight="1">
      <c r="A233" s="122">
        <v>204</v>
      </c>
      <c r="B233" s="123">
        <f t="shared" ca="1" si="0"/>
        <v>2356.3198166597949</v>
      </c>
      <c r="C233" s="123">
        <f t="shared" ca="1" si="1"/>
        <v>1316.641176814466</v>
      </c>
      <c r="D233" s="124">
        <f t="shared" ca="1" si="2"/>
        <v>349750.30593281356</v>
      </c>
      <c r="E233" s="124">
        <f t="shared" ca="1" si="3"/>
        <v>1039.6786398453289</v>
      </c>
      <c r="F233" s="124">
        <f t="shared" ca="1" si="4"/>
        <v>130938.93666578479</v>
      </c>
      <c r="G233" s="124">
        <f t="shared" ca="1" si="5"/>
        <v>250949.06333421511</v>
      </c>
      <c r="H233" s="124">
        <f t="shared" ca="1" si="6"/>
        <v>0</v>
      </c>
      <c r="I233" s="192">
        <f t="shared" si="7"/>
        <v>17</v>
      </c>
      <c r="J233" s="125">
        <f t="shared" si="13"/>
        <v>595036.93455420493</v>
      </c>
      <c r="K233" s="125">
        <f t="shared" si="8"/>
        <v>1239.6602803212602</v>
      </c>
      <c r="L233" s="125">
        <f t="shared" si="9"/>
        <v>596276.59483452619</v>
      </c>
      <c r="M233" s="125">
        <f t="shared" ca="1" si="10"/>
        <v>345327.5315003111</v>
      </c>
      <c r="N233" s="125">
        <f t="shared" si="14"/>
        <v>100594.13735862175</v>
      </c>
      <c r="O233" s="125">
        <f t="shared" si="11"/>
        <v>586.7991345919603</v>
      </c>
      <c r="P233" s="125">
        <f t="shared" si="12"/>
        <v>101180.93649321371</v>
      </c>
      <c r="Q233" s="139"/>
      <c r="R233" s="139"/>
      <c r="S233" s="135"/>
      <c r="T233" s="135"/>
      <c r="U233" s="135"/>
      <c r="V233" s="135"/>
      <c r="W233" s="135"/>
      <c r="X233" s="135"/>
      <c r="Y233" s="135"/>
      <c r="Z233" s="135"/>
    </row>
    <row r="234" spans="1:26" ht="23.25" customHeight="1">
      <c r="A234" s="122">
        <v>205</v>
      </c>
      <c r="B234" s="123">
        <f t="shared" ca="1" si="0"/>
        <v>2356.3198166597949</v>
      </c>
      <c r="C234" s="123">
        <f t="shared" ca="1" si="1"/>
        <v>1311.2088559212741</v>
      </c>
      <c r="D234" s="124">
        <f t="shared" ca="1" si="2"/>
        <v>351061.51478873484</v>
      </c>
      <c r="E234" s="124">
        <f t="shared" ca="1" si="3"/>
        <v>1045.1109607385208</v>
      </c>
      <c r="F234" s="124">
        <f t="shared" ca="1" si="4"/>
        <v>131984.0476265233</v>
      </c>
      <c r="G234" s="124">
        <f t="shared" ca="1" si="5"/>
        <v>249903.95237347658</v>
      </c>
      <c r="H234" s="124">
        <f t="shared" ca="1" si="6"/>
        <v>2.2737367544323206E-13</v>
      </c>
      <c r="I234" s="192">
        <f t="shared" si="7"/>
        <v>17.083333333333332</v>
      </c>
      <c r="J234" s="125">
        <f t="shared" si="13"/>
        <v>596276.59483452619</v>
      </c>
      <c r="K234" s="125">
        <f t="shared" si="8"/>
        <v>1242.2429059052629</v>
      </c>
      <c r="L234" s="125">
        <f t="shared" si="9"/>
        <v>597518.83774043142</v>
      </c>
      <c r="M234" s="125">
        <f t="shared" ca="1" si="10"/>
        <v>347614.88536695484</v>
      </c>
      <c r="N234" s="125">
        <f t="shared" si="14"/>
        <v>101180.93649321371</v>
      </c>
      <c r="O234" s="125">
        <f t="shared" si="11"/>
        <v>590.22212954374663</v>
      </c>
      <c r="P234" s="125">
        <f t="shared" si="12"/>
        <v>101771.15862275746</v>
      </c>
      <c r="Q234" s="139"/>
      <c r="R234" s="139"/>
      <c r="S234" s="135"/>
      <c r="T234" s="135"/>
      <c r="U234" s="135"/>
      <c r="V234" s="135"/>
      <c r="W234" s="135"/>
      <c r="X234" s="135"/>
      <c r="Y234" s="135"/>
      <c r="Z234" s="135"/>
    </row>
    <row r="235" spans="1:26" ht="23.25" customHeight="1">
      <c r="A235" s="122">
        <v>206</v>
      </c>
      <c r="B235" s="123">
        <f t="shared" ca="1" si="0"/>
        <v>2356.3198166597949</v>
      </c>
      <c r="C235" s="123">
        <f t="shared" ca="1" si="1"/>
        <v>1305.7481511514152</v>
      </c>
      <c r="D235" s="124">
        <f t="shared" ca="1" si="2"/>
        <v>352367.26293988625</v>
      </c>
      <c r="E235" s="124">
        <f t="shared" ca="1" si="3"/>
        <v>1050.5716655083797</v>
      </c>
      <c r="F235" s="124">
        <f t="shared" ca="1" si="4"/>
        <v>133034.61929203168</v>
      </c>
      <c r="G235" s="124">
        <f t="shared" ca="1" si="5"/>
        <v>248853.3807079682</v>
      </c>
      <c r="H235" s="124">
        <f t="shared" ca="1" si="6"/>
        <v>4.5474735088646412E-13</v>
      </c>
      <c r="I235" s="192">
        <f t="shared" si="7"/>
        <v>17.166666666666668</v>
      </c>
      <c r="J235" s="125">
        <f t="shared" si="13"/>
        <v>597518.83774043142</v>
      </c>
      <c r="K235" s="125">
        <f t="shared" si="8"/>
        <v>1244.830911959232</v>
      </c>
      <c r="L235" s="125">
        <f t="shared" si="9"/>
        <v>598763.66865239071</v>
      </c>
      <c r="M235" s="125">
        <f t="shared" ca="1" si="10"/>
        <v>349910.28794442251</v>
      </c>
      <c r="N235" s="125">
        <f t="shared" si="14"/>
        <v>101771.15862275746</v>
      </c>
      <c r="O235" s="125">
        <f t="shared" si="11"/>
        <v>593.66509196608524</v>
      </c>
      <c r="P235" s="125">
        <f t="shared" si="12"/>
        <v>102364.82371472355</v>
      </c>
      <c r="Q235" s="139"/>
      <c r="R235" s="139"/>
      <c r="S235" s="135"/>
      <c r="T235" s="135"/>
      <c r="U235" s="135"/>
      <c r="V235" s="135"/>
      <c r="W235" s="135"/>
      <c r="X235" s="135"/>
      <c r="Y235" s="135"/>
      <c r="Z235" s="135"/>
    </row>
    <row r="236" spans="1:26" ht="23.25" customHeight="1">
      <c r="A236" s="122">
        <v>207</v>
      </c>
      <c r="B236" s="123">
        <f t="shared" ca="1" si="0"/>
        <v>2356.3198166597949</v>
      </c>
      <c r="C236" s="123">
        <f t="shared" ca="1" si="1"/>
        <v>1300.2589141991339</v>
      </c>
      <c r="D236" s="124">
        <f t="shared" ca="1" si="2"/>
        <v>353667.52185408538</v>
      </c>
      <c r="E236" s="124">
        <f t="shared" ca="1" si="3"/>
        <v>1056.0609024606611</v>
      </c>
      <c r="F236" s="124">
        <f t="shared" ca="1" si="4"/>
        <v>134090.68019449234</v>
      </c>
      <c r="G236" s="124">
        <f t="shared" ca="1" si="5"/>
        <v>247797.31980550755</v>
      </c>
      <c r="H236" s="124">
        <f t="shared" ca="1" si="6"/>
        <v>6.8212102632969618E-13</v>
      </c>
      <c r="I236" s="192">
        <f t="shared" si="7"/>
        <v>17.25</v>
      </c>
      <c r="J236" s="125">
        <f t="shared" si="13"/>
        <v>598763.66865239071</v>
      </c>
      <c r="K236" s="125">
        <f t="shared" si="8"/>
        <v>1247.4243096924806</v>
      </c>
      <c r="L236" s="125">
        <f t="shared" si="9"/>
        <v>600011.09296208317</v>
      </c>
      <c r="M236" s="125">
        <f t="shared" ca="1" si="10"/>
        <v>352213.77315657563</v>
      </c>
      <c r="N236" s="125">
        <f t="shared" si="14"/>
        <v>102364.82371472355</v>
      </c>
      <c r="O236" s="125">
        <f t="shared" si="11"/>
        <v>597.12813833588734</v>
      </c>
      <c r="P236" s="125">
        <f t="shared" si="12"/>
        <v>102961.95185305944</v>
      </c>
      <c r="Q236" s="139"/>
      <c r="R236" s="139"/>
      <c r="S236" s="135"/>
      <c r="T236" s="135"/>
      <c r="U236" s="135"/>
      <c r="V236" s="135"/>
      <c r="W236" s="135"/>
      <c r="X236" s="135"/>
      <c r="Y236" s="135"/>
      <c r="Z236" s="135"/>
    </row>
    <row r="237" spans="1:26" ht="23.25" customHeight="1">
      <c r="A237" s="122">
        <v>208</v>
      </c>
      <c r="B237" s="123">
        <f t="shared" ca="1" si="0"/>
        <v>2356.3198166597949</v>
      </c>
      <c r="C237" s="123">
        <f t="shared" ca="1" si="1"/>
        <v>1294.7409959837771</v>
      </c>
      <c r="D237" s="124">
        <f t="shared" ca="1" si="2"/>
        <v>354962.26285006915</v>
      </c>
      <c r="E237" s="124">
        <f t="shared" ca="1" si="3"/>
        <v>1061.5788206760178</v>
      </c>
      <c r="F237" s="124">
        <f t="shared" ca="1" si="4"/>
        <v>135152.25901516835</v>
      </c>
      <c r="G237" s="124">
        <f t="shared" ca="1" si="5"/>
        <v>246735.74098483153</v>
      </c>
      <c r="H237" s="124">
        <f t="shared" ca="1" si="6"/>
        <v>2.2737367544323206E-13</v>
      </c>
      <c r="I237" s="192">
        <f t="shared" si="7"/>
        <v>17.333333333333332</v>
      </c>
      <c r="J237" s="125">
        <f t="shared" si="13"/>
        <v>600011.09296208317</v>
      </c>
      <c r="K237" s="125">
        <f t="shared" si="8"/>
        <v>1250.0231103376732</v>
      </c>
      <c r="L237" s="125">
        <f t="shared" si="9"/>
        <v>601261.11607242085</v>
      </c>
      <c r="M237" s="125">
        <f t="shared" ca="1" si="10"/>
        <v>354525.37508758932</v>
      </c>
      <c r="N237" s="125">
        <f t="shared" si="14"/>
        <v>102961.95185305944</v>
      </c>
      <c r="O237" s="125">
        <f t="shared" si="11"/>
        <v>600.61138580951342</v>
      </c>
      <c r="P237" s="125">
        <f t="shared" si="12"/>
        <v>103562.56323886896</v>
      </c>
      <c r="Q237" s="139"/>
      <c r="R237" s="139"/>
      <c r="S237" s="135"/>
      <c r="T237" s="135"/>
      <c r="U237" s="135"/>
      <c r="V237" s="135"/>
      <c r="W237" s="135"/>
      <c r="X237" s="135"/>
      <c r="Y237" s="135"/>
      <c r="Z237" s="135"/>
    </row>
    <row r="238" spans="1:26" ht="23.25" customHeight="1">
      <c r="A238" s="122">
        <v>209</v>
      </c>
      <c r="B238" s="123">
        <f t="shared" ca="1" si="0"/>
        <v>2356.3198166597949</v>
      </c>
      <c r="C238" s="123">
        <f t="shared" ca="1" si="1"/>
        <v>1289.1942466457449</v>
      </c>
      <c r="D238" s="124">
        <f t="shared" ca="1" si="2"/>
        <v>356251.45709671488</v>
      </c>
      <c r="E238" s="124">
        <f t="shared" ca="1" si="3"/>
        <v>1067.12557001405</v>
      </c>
      <c r="F238" s="124">
        <f t="shared" ca="1" si="4"/>
        <v>136219.38458518242</v>
      </c>
      <c r="G238" s="124">
        <f t="shared" ca="1" si="5"/>
        <v>245668.61541481747</v>
      </c>
      <c r="H238" s="124">
        <f t="shared" ca="1" si="6"/>
        <v>4.5474735088646412E-13</v>
      </c>
      <c r="I238" s="192">
        <f t="shared" si="7"/>
        <v>17.416666666666668</v>
      </c>
      <c r="J238" s="125">
        <f t="shared" si="13"/>
        <v>601261.11607242085</v>
      </c>
      <c r="K238" s="125">
        <f t="shared" si="8"/>
        <v>1252.6273251508767</v>
      </c>
      <c r="L238" s="125">
        <f t="shared" si="9"/>
        <v>602513.74339757173</v>
      </c>
      <c r="M238" s="125">
        <f t="shared" ca="1" si="10"/>
        <v>356845.12798275426</v>
      </c>
      <c r="N238" s="125">
        <f t="shared" si="14"/>
        <v>103562.56323886896</v>
      </c>
      <c r="O238" s="125">
        <f t="shared" si="11"/>
        <v>604.11495222673557</v>
      </c>
      <c r="P238" s="125">
        <f t="shared" si="12"/>
        <v>104166.67819109569</v>
      </c>
      <c r="Q238" s="139"/>
      <c r="R238" s="139"/>
      <c r="S238" s="135"/>
      <c r="T238" s="135"/>
      <c r="U238" s="135"/>
      <c r="V238" s="135"/>
      <c r="W238" s="135"/>
      <c r="X238" s="135"/>
      <c r="Y238" s="135"/>
      <c r="Z238" s="135"/>
    </row>
    <row r="239" spans="1:26" ht="23.25" customHeight="1">
      <c r="A239" s="122">
        <v>210</v>
      </c>
      <c r="B239" s="123">
        <f t="shared" ca="1" si="0"/>
        <v>2356.3198166597949</v>
      </c>
      <c r="C239" s="123">
        <f t="shared" ca="1" si="1"/>
        <v>1283.6185155424214</v>
      </c>
      <c r="D239" s="124">
        <f t="shared" ca="1" si="2"/>
        <v>357535.07561225729</v>
      </c>
      <c r="E239" s="124">
        <f t="shared" ca="1" si="3"/>
        <v>1072.7013011173735</v>
      </c>
      <c r="F239" s="124">
        <f t="shared" ca="1" si="4"/>
        <v>137292.08588629978</v>
      </c>
      <c r="G239" s="124">
        <f t="shared" ca="1" si="5"/>
        <v>244595.9141137001</v>
      </c>
      <c r="H239" s="124">
        <f t="shared" ca="1" si="6"/>
        <v>2.2737367544323206E-13</v>
      </c>
      <c r="I239" s="192">
        <f t="shared" si="7"/>
        <v>17.5</v>
      </c>
      <c r="J239" s="125">
        <f t="shared" si="13"/>
        <v>602513.74339757173</v>
      </c>
      <c r="K239" s="125">
        <f t="shared" si="8"/>
        <v>1255.2369654116078</v>
      </c>
      <c r="L239" s="125">
        <f t="shared" si="9"/>
        <v>603768.9803629833</v>
      </c>
      <c r="M239" s="125">
        <f t="shared" ca="1" si="10"/>
        <v>359173.06624928321</v>
      </c>
      <c r="N239" s="125">
        <f t="shared" si="14"/>
        <v>104166.67819109569</v>
      </c>
      <c r="O239" s="125">
        <f t="shared" si="11"/>
        <v>607.63895611472492</v>
      </c>
      <c r="P239" s="125">
        <f t="shared" si="12"/>
        <v>104774.31714721041</v>
      </c>
      <c r="Q239" s="139"/>
      <c r="R239" s="139"/>
      <c r="S239" s="135"/>
      <c r="T239" s="135"/>
      <c r="U239" s="135"/>
      <c r="V239" s="135"/>
      <c r="W239" s="135"/>
      <c r="X239" s="135"/>
      <c r="Y239" s="135"/>
      <c r="Z239" s="135"/>
    </row>
    <row r="240" spans="1:26" ht="23.25" customHeight="1">
      <c r="A240" s="122">
        <v>211</v>
      </c>
      <c r="B240" s="123">
        <f t="shared" ca="1" si="0"/>
        <v>2356.3198166597949</v>
      </c>
      <c r="C240" s="123">
        <f t="shared" ca="1" si="1"/>
        <v>1278.0136512440831</v>
      </c>
      <c r="D240" s="124">
        <f t="shared" ca="1" si="2"/>
        <v>358813.0892635014</v>
      </c>
      <c r="E240" s="124">
        <f t="shared" ca="1" si="3"/>
        <v>1078.3061654157118</v>
      </c>
      <c r="F240" s="124">
        <f t="shared" ca="1" si="4"/>
        <v>138370.39205171549</v>
      </c>
      <c r="G240" s="124">
        <f t="shared" ca="1" si="5"/>
        <v>243517.60794828439</v>
      </c>
      <c r="H240" s="124">
        <f t="shared" ca="1" si="6"/>
        <v>4.5474735088646412E-13</v>
      </c>
      <c r="I240" s="192">
        <f t="shared" si="7"/>
        <v>17.583333333333332</v>
      </c>
      <c r="J240" s="125">
        <f t="shared" si="13"/>
        <v>603768.9803629833</v>
      </c>
      <c r="K240" s="125">
        <f t="shared" si="8"/>
        <v>1257.8520424228818</v>
      </c>
      <c r="L240" s="125">
        <f t="shared" si="9"/>
        <v>605026.83240540617</v>
      </c>
      <c r="M240" s="125">
        <f t="shared" ca="1" si="10"/>
        <v>361509.2244571218</v>
      </c>
      <c r="N240" s="125">
        <f t="shared" si="14"/>
        <v>104774.31714721041</v>
      </c>
      <c r="O240" s="125">
        <f t="shared" si="11"/>
        <v>611.18351669206083</v>
      </c>
      <c r="P240" s="125">
        <f t="shared" si="12"/>
        <v>105385.50066390248</v>
      </c>
      <c r="Q240" s="139"/>
      <c r="R240" s="139"/>
      <c r="S240" s="135"/>
      <c r="T240" s="135"/>
      <c r="U240" s="135"/>
      <c r="V240" s="135"/>
      <c r="W240" s="135"/>
      <c r="X240" s="135"/>
      <c r="Y240" s="135"/>
      <c r="Z240" s="135"/>
    </row>
    <row r="241" spans="1:26" ht="23.25" customHeight="1">
      <c r="A241" s="122">
        <v>212</v>
      </c>
      <c r="B241" s="123">
        <f t="shared" ca="1" si="0"/>
        <v>2356.3198166597949</v>
      </c>
      <c r="C241" s="123">
        <f t="shared" ca="1" si="1"/>
        <v>1272.379501529786</v>
      </c>
      <c r="D241" s="124">
        <f t="shared" ca="1" si="2"/>
        <v>360085.4687650312</v>
      </c>
      <c r="E241" s="124">
        <f t="shared" ca="1" si="3"/>
        <v>1083.9403151300089</v>
      </c>
      <c r="F241" s="124">
        <f t="shared" ca="1" si="4"/>
        <v>139454.33236684551</v>
      </c>
      <c r="G241" s="124">
        <f t="shared" ca="1" si="5"/>
        <v>242433.66763315437</v>
      </c>
      <c r="H241" s="124">
        <f t="shared" ca="1" si="6"/>
        <v>6.8212102632969618E-13</v>
      </c>
      <c r="I241" s="192">
        <f t="shared" si="7"/>
        <v>17.666666666666668</v>
      </c>
      <c r="J241" s="125">
        <f t="shared" si="13"/>
        <v>605026.83240540617</v>
      </c>
      <c r="K241" s="125">
        <f t="shared" si="8"/>
        <v>1260.4725675112629</v>
      </c>
      <c r="L241" s="125">
        <f t="shared" si="9"/>
        <v>606287.30497291742</v>
      </c>
      <c r="M241" s="125">
        <f t="shared" ca="1" si="10"/>
        <v>363853.63733976305</v>
      </c>
      <c r="N241" s="125">
        <f t="shared" si="14"/>
        <v>105385.50066390248</v>
      </c>
      <c r="O241" s="125">
        <f t="shared" si="11"/>
        <v>614.7487538727645</v>
      </c>
      <c r="P241" s="125">
        <f t="shared" si="12"/>
        <v>106000.24941777524</v>
      </c>
      <c r="Q241" s="139"/>
      <c r="R241" s="139"/>
      <c r="S241" s="135"/>
      <c r="T241" s="135"/>
      <c r="U241" s="135"/>
      <c r="V241" s="135"/>
      <c r="W241" s="135"/>
      <c r="X241" s="135"/>
      <c r="Y241" s="135"/>
      <c r="Z241" s="135"/>
    </row>
    <row r="242" spans="1:26" ht="23.25" customHeight="1">
      <c r="A242" s="122">
        <v>213</v>
      </c>
      <c r="B242" s="123">
        <f t="shared" ca="1" si="0"/>
        <v>2356.3198166597949</v>
      </c>
      <c r="C242" s="123">
        <f t="shared" ca="1" si="1"/>
        <v>1266.7159133832317</v>
      </c>
      <c r="D242" s="124">
        <f t="shared" ca="1" si="2"/>
        <v>361352.18467841443</v>
      </c>
      <c r="E242" s="124">
        <f t="shared" ca="1" si="3"/>
        <v>1089.6039032765632</v>
      </c>
      <c r="F242" s="124">
        <f t="shared" ca="1" si="4"/>
        <v>140543.93627012207</v>
      </c>
      <c r="G242" s="124">
        <f t="shared" ca="1" si="5"/>
        <v>241344.06372987782</v>
      </c>
      <c r="H242" s="124">
        <f t="shared" ca="1" si="6"/>
        <v>6.8212102632969618E-13</v>
      </c>
      <c r="I242" s="192">
        <f t="shared" si="7"/>
        <v>17.75</v>
      </c>
      <c r="J242" s="125">
        <f t="shared" si="13"/>
        <v>606287.30497291742</v>
      </c>
      <c r="K242" s="125">
        <f t="shared" si="8"/>
        <v>1263.0985520269112</v>
      </c>
      <c r="L242" s="125">
        <f t="shared" si="9"/>
        <v>607550.40352494433</v>
      </c>
      <c r="M242" s="125">
        <f t="shared" ca="1" si="10"/>
        <v>366206.33979506651</v>
      </c>
      <c r="N242" s="125">
        <f t="shared" si="14"/>
        <v>106000.24941777524</v>
      </c>
      <c r="O242" s="125">
        <f t="shared" si="11"/>
        <v>618.3347882703556</v>
      </c>
      <c r="P242" s="125">
        <f t="shared" si="12"/>
        <v>106618.58420604559</v>
      </c>
      <c r="Q242" s="139"/>
      <c r="R242" s="139"/>
      <c r="S242" s="135"/>
      <c r="T242" s="135"/>
      <c r="U242" s="135"/>
      <c r="V242" s="135"/>
      <c r="W242" s="135"/>
      <c r="X242" s="135"/>
      <c r="Y242" s="135"/>
      <c r="Z242" s="135"/>
    </row>
    <row r="243" spans="1:26" ht="23.25" customHeight="1">
      <c r="A243" s="122">
        <v>214</v>
      </c>
      <c r="B243" s="123">
        <f t="shared" ca="1" si="0"/>
        <v>2356.3198166597949</v>
      </c>
      <c r="C243" s="123">
        <f t="shared" ca="1" si="1"/>
        <v>1261.0227329886118</v>
      </c>
      <c r="D243" s="124">
        <f t="shared" ca="1" si="2"/>
        <v>362613.20741140307</v>
      </c>
      <c r="E243" s="124">
        <f t="shared" ca="1" si="3"/>
        <v>1095.2970836711831</v>
      </c>
      <c r="F243" s="124">
        <f t="shared" ca="1" si="4"/>
        <v>141639.23335379324</v>
      </c>
      <c r="G243" s="124">
        <f t="shared" ca="1" si="5"/>
        <v>240248.76664620664</v>
      </c>
      <c r="H243" s="124">
        <f t="shared" ca="1" si="6"/>
        <v>4.5474735088646412E-13</v>
      </c>
      <c r="I243" s="192">
        <f t="shared" si="7"/>
        <v>17.833333333333332</v>
      </c>
      <c r="J243" s="125">
        <f t="shared" si="13"/>
        <v>607550.40352494433</v>
      </c>
      <c r="K243" s="125">
        <f t="shared" si="8"/>
        <v>1265.730007343634</v>
      </c>
      <c r="L243" s="125">
        <f t="shared" si="9"/>
        <v>608816.1335322879</v>
      </c>
      <c r="M243" s="125">
        <f t="shared" ca="1" si="10"/>
        <v>368567.36688608129</v>
      </c>
      <c r="N243" s="125">
        <f t="shared" si="14"/>
        <v>106618.58420604559</v>
      </c>
      <c r="O243" s="125">
        <f t="shared" si="11"/>
        <v>621.94174120193259</v>
      </c>
      <c r="P243" s="125">
        <f t="shared" si="12"/>
        <v>107240.52594724753</v>
      </c>
      <c r="Q243" s="139"/>
      <c r="R243" s="139"/>
      <c r="S243" s="135"/>
      <c r="T243" s="135"/>
      <c r="U243" s="135"/>
      <c r="V243" s="135"/>
      <c r="W243" s="135"/>
      <c r="X243" s="135"/>
      <c r="Y243" s="135"/>
      <c r="Z243" s="135"/>
    </row>
    <row r="244" spans="1:26" ht="23.25" customHeight="1">
      <c r="A244" s="122">
        <v>215</v>
      </c>
      <c r="B244" s="123">
        <f t="shared" ca="1" si="0"/>
        <v>2356.3198166597949</v>
      </c>
      <c r="C244" s="123">
        <f t="shared" ca="1" si="1"/>
        <v>1255.2998057264299</v>
      </c>
      <c r="D244" s="124">
        <f t="shared" ca="1" si="2"/>
        <v>363868.50721712952</v>
      </c>
      <c r="E244" s="124">
        <f t="shared" ca="1" si="3"/>
        <v>1101.020010933365</v>
      </c>
      <c r="F244" s="124">
        <f t="shared" ca="1" si="4"/>
        <v>142740.25336472661</v>
      </c>
      <c r="G244" s="124">
        <f t="shared" ca="1" si="5"/>
        <v>239147.74663527327</v>
      </c>
      <c r="H244" s="124">
        <f t="shared" ca="1" si="6"/>
        <v>2.2737367544323206E-13</v>
      </c>
      <c r="I244" s="192">
        <f t="shared" si="7"/>
        <v>17.916666666666668</v>
      </c>
      <c r="J244" s="125">
        <f t="shared" si="13"/>
        <v>608816.1335322879</v>
      </c>
      <c r="K244" s="125">
        <f t="shared" si="8"/>
        <v>1268.366944858933</v>
      </c>
      <c r="L244" s="125">
        <f t="shared" si="9"/>
        <v>610084.50047714682</v>
      </c>
      <c r="M244" s="125">
        <f t="shared" ca="1" si="10"/>
        <v>370936.75384187355</v>
      </c>
      <c r="N244" s="125">
        <f t="shared" si="14"/>
        <v>107240.52594724753</v>
      </c>
      <c r="O244" s="125">
        <f t="shared" si="11"/>
        <v>625.56973469227728</v>
      </c>
      <c r="P244" s="125">
        <f t="shared" si="12"/>
        <v>107866.09568193981</v>
      </c>
      <c r="Q244" s="139"/>
      <c r="R244" s="139"/>
      <c r="S244" s="135"/>
      <c r="T244" s="135"/>
      <c r="U244" s="135"/>
      <c r="V244" s="135"/>
      <c r="W244" s="135"/>
      <c r="X244" s="135"/>
      <c r="Y244" s="135"/>
      <c r="Z244" s="135"/>
    </row>
    <row r="245" spans="1:26" ht="23.25" customHeight="1">
      <c r="A245" s="122">
        <v>216</v>
      </c>
      <c r="B245" s="123">
        <f t="shared" ca="1" si="0"/>
        <v>2356.3198166597949</v>
      </c>
      <c r="C245" s="123">
        <f t="shared" ca="1" si="1"/>
        <v>1249.546976169303</v>
      </c>
      <c r="D245" s="124">
        <f t="shared" ca="1" si="2"/>
        <v>365118.0541932988</v>
      </c>
      <c r="E245" s="124">
        <f t="shared" ca="1" si="3"/>
        <v>1106.7728404904919</v>
      </c>
      <c r="F245" s="124">
        <f t="shared" ca="1" si="4"/>
        <v>143847.02620521712</v>
      </c>
      <c r="G245" s="124">
        <f t="shared" ca="1" si="5"/>
        <v>238040.97379478277</v>
      </c>
      <c r="H245" s="124">
        <f t="shared" ca="1" si="6"/>
        <v>4.5474735088646412E-13</v>
      </c>
      <c r="I245" s="192">
        <f t="shared" si="7"/>
        <v>18</v>
      </c>
      <c r="J245" s="125">
        <f t="shared" si="13"/>
        <v>610084.50047714682</v>
      </c>
      <c r="K245" s="125">
        <f t="shared" si="8"/>
        <v>1271.009375994056</v>
      </c>
      <c r="L245" s="125">
        <f t="shared" si="9"/>
        <v>611355.50985314092</v>
      </c>
      <c r="M245" s="125">
        <f t="shared" ca="1" si="10"/>
        <v>373314.53605835815</v>
      </c>
      <c r="N245" s="125">
        <f t="shared" si="14"/>
        <v>107866.09568193981</v>
      </c>
      <c r="O245" s="125">
        <f t="shared" si="11"/>
        <v>629.21889147798231</v>
      </c>
      <c r="P245" s="125">
        <f t="shared" si="12"/>
        <v>108495.3145734178</v>
      </c>
      <c r="Q245" s="139"/>
      <c r="R245" s="139"/>
      <c r="S245" s="135"/>
      <c r="T245" s="135"/>
      <c r="U245" s="135"/>
      <c r="V245" s="135"/>
      <c r="W245" s="135"/>
      <c r="X245" s="135"/>
      <c r="Y245" s="135"/>
      <c r="Z245" s="135"/>
    </row>
    <row r="246" spans="1:26" ht="23.25" customHeight="1">
      <c r="A246" s="122">
        <v>217</v>
      </c>
      <c r="B246" s="123">
        <f t="shared" ca="1" si="0"/>
        <v>2356.3198166597949</v>
      </c>
      <c r="C246" s="123">
        <f t="shared" ca="1" si="1"/>
        <v>1243.7640880777401</v>
      </c>
      <c r="D246" s="124">
        <f t="shared" ca="1" si="2"/>
        <v>366361.81828137656</v>
      </c>
      <c r="E246" s="124">
        <f t="shared" ca="1" si="3"/>
        <v>1112.5557285820548</v>
      </c>
      <c r="F246" s="124">
        <f t="shared" ca="1" si="4"/>
        <v>144959.58193379917</v>
      </c>
      <c r="G246" s="124">
        <f t="shared" ca="1" si="5"/>
        <v>236928.41806620071</v>
      </c>
      <c r="H246" s="124">
        <f t="shared" ca="1" si="6"/>
        <v>4.5474735088646412E-13</v>
      </c>
      <c r="I246" s="192">
        <f t="shared" si="7"/>
        <v>18.083333333333332</v>
      </c>
      <c r="J246" s="125">
        <f t="shared" si="13"/>
        <v>611355.50985314092</v>
      </c>
      <c r="K246" s="125">
        <f t="shared" si="8"/>
        <v>1273.6573121940435</v>
      </c>
      <c r="L246" s="125">
        <f t="shared" si="9"/>
        <v>612629.16716533492</v>
      </c>
      <c r="M246" s="125">
        <f t="shared" ca="1" si="10"/>
        <v>375700.74909913423</v>
      </c>
      <c r="N246" s="125">
        <f t="shared" si="14"/>
        <v>108495.3145734178</v>
      </c>
      <c r="O246" s="125">
        <f t="shared" si="11"/>
        <v>632.88933501160386</v>
      </c>
      <c r="P246" s="125">
        <f t="shared" si="12"/>
        <v>109128.20390842939</v>
      </c>
      <c r="Q246" s="139"/>
      <c r="R246" s="139"/>
      <c r="S246" s="135"/>
      <c r="T246" s="135"/>
      <c r="U246" s="135"/>
      <c r="V246" s="135"/>
      <c r="W246" s="135"/>
      <c r="X246" s="135"/>
      <c r="Y246" s="135"/>
      <c r="Z246" s="135"/>
    </row>
    <row r="247" spans="1:26" ht="23.25" customHeight="1">
      <c r="A247" s="122">
        <v>218</v>
      </c>
      <c r="B247" s="123">
        <f t="shared" ca="1" si="0"/>
        <v>2356.3198166597949</v>
      </c>
      <c r="C247" s="123">
        <f t="shared" ca="1" si="1"/>
        <v>1237.9509843958988</v>
      </c>
      <c r="D247" s="124">
        <f t="shared" ca="1" si="2"/>
        <v>367599.76926577248</v>
      </c>
      <c r="E247" s="124">
        <f t="shared" ca="1" si="3"/>
        <v>1118.3688322638961</v>
      </c>
      <c r="F247" s="124">
        <f t="shared" ca="1" si="4"/>
        <v>146077.95076606306</v>
      </c>
      <c r="G247" s="124">
        <f t="shared" ca="1" si="5"/>
        <v>235810.04923393682</v>
      </c>
      <c r="H247" s="124">
        <f t="shared" ca="1" si="6"/>
        <v>9.0949470177292824E-13</v>
      </c>
      <c r="I247" s="192">
        <f t="shared" si="7"/>
        <v>18.166666666666668</v>
      </c>
      <c r="J247" s="125">
        <f t="shared" si="13"/>
        <v>612629.16716533492</v>
      </c>
      <c r="K247" s="125">
        <f t="shared" si="8"/>
        <v>1276.3107649277811</v>
      </c>
      <c r="L247" s="125">
        <f t="shared" si="9"/>
        <v>613905.47793026268</v>
      </c>
      <c r="M247" s="125">
        <f t="shared" ca="1" si="10"/>
        <v>378095.42869632586</v>
      </c>
      <c r="N247" s="125">
        <f t="shared" si="14"/>
        <v>109128.20390842939</v>
      </c>
      <c r="O247" s="125">
        <f t="shared" si="11"/>
        <v>636.58118946583818</v>
      </c>
      <c r="P247" s="125">
        <f t="shared" si="12"/>
        <v>109764.78509789523</v>
      </c>
      <c r="Q247" s="139"/>
      <c r="R247" s="139"/>
      <c r="S247" s="135"/>
      <c r="T247" s="135"/>
      <c r="U247" s="135"/>
      <c r="V247" s="135"/>
      <c r="W247" s="135"/>
      <c r="X247" s="135"/>
      <c r="Y247" s="135"/>
      <c r="Z247" s="135"/>
    </row>
    <row r="248" spans="1:26" ht="23.25" customHeight="1">
      <c r="A248" s="122">
        <v>219</v>
      </c>
      <c r="B248" s="123">
        <f t="shared" ca="1" si="0"/>
        <v>2356.3198166597949</v>
      </c>
      <c r="C248" s="123">
        <f t="shared" ca="1" si="1"/>
        <v>1232.10750724732</v>
      </c>
      <c r="D248" s="124">
        <f t="shared" ca="1" si="2"/>
        <v>368831.87677301979</v>
      </c>
      <c r="E248" s="124">
        <f t="shared" ca="1" si="3"/>
        <v>1124.212309412475</v>
      </c>
      <c r="F248" s="124">
        <f t="shared" ca="1" si="4"/>
        <v>147202.16307547555</v>
      </c>
      <c r="G248" s="124">
        <f t="shared" ca="1" si="5"/>
        <v>234685.83692452434</v>
      </c>
      <c r="H248" s="124">
        <f t="shared" ca="1" si="6"/>
        <v>4.5474735088646412E-13</v>
      </c>
      <c r="I248" s="192">
        <f t="shared" si="7"/>
        <v>18.25</v>
      </c>
      <c r="J248" s="125">
        <f t="shared" si="13"/>
        <v>613905.47793026268</v>
      </c>
      <c r="K248" s="125">
        <f t="shared" si="8"/>
        <v>1278.9697456880472</v>
      </c>
      <c r="L248" s="125">
        <f t="shared" si="9"/>
        <v>615184.44767595071</v>
      </c>
      <c r="M248" s="125">
        <f t="shared" ca="1" si="10"/>
        <v>380498.61075142637</v>
      </c>
      <c r="N248" s="125">
        <f t="shared" si="14"/>
        <v>109764.78509789523</v>
      </c>
      <c r="O248" s="125">
        <f t="shared" si="11"/>
        <v>640.29457973772219</v>
      </c>
      <c r="P248" s="125">
        <f t="shared" si="12"/>
        <v>110405.07967763295</v>
      </c>
      <c r="Q248" s="139"/>
      <c r="R248" s="139"/>
      <c r="S248" s="135"/>
      <c r="T248" s="135"/>
      <c r="U248" s="135"/>
      <c r="V248" s="135"/>
      <c r="W248" s="135"/>
      <c r="X248" s="135"/>
      <c r="Y248" s="135"/>
      <c r="Z248" s="135"/>
    </row>
    <row r="249" spans="1:26" ht="23.25" customHeight="1">
      <c r="A249" s="122">
        <v>220</v>
      </c>
      <c r="B249" s="123">
        <f t="shared" ca="1" si="0"/>
        <v>2356.3198166597949</v>
      </c>
      <c r="C249" s="123">
        <f t="shared" ca="1" si="1"/>
        <v>1226.2334979306397</v>
      </c>
      <c r="D249" s="124">
        <f t="shared" ca="1" si="2"/>
        <v>370058.11027095042</v>
      </c>
      <c r="E249" s="124">
        <f t="shared" ca="1" si="3"/>
        <v>1130.0863187291552</v>
      </c>
      <c r="F249" s="124">
        <f t="shared" ca="1" si="4"/>
        <v>148332.2493942047</v>
      </c>
      <c r="G249" s="124">
        <f t="shared" ca="1" si="5"/>
        <v>233555.75060579518</v>
      </c>
      <c r="H249" s="124">
        <f t="shared" ca="1" si="6"/>
        <v>6.8212102632969618E-13</v>
      </c>
      <c r="I249" s="192">
        <f t="shared" si="7"/>
        <v>18.333333333333332</v>
      </c>
      <c r="J249" s="125">
        <f t="shared" si="13"/>
        <v>615184.44767595071</v>
      </c>
      <c r="K249" s="125">
        <f t="shared" si="8"/>
        <v>1281.634265991564</v>
      </c>
      <c r="L249" s="125">
        <f t="shared" si="9"/>
        <v>616466.08194194222</v>
      </c>
      <c r="M249" s="125">
        <f t="shared" ca="1" si="10"/>
        <v>382910.33133614704</v>
      </c>
      <c r="N249" s="125">
        <f t="shared" si="14"/>
        <v>110405.07967763295</v>
      </c>
      <c r="O249" s="125">
        <f t="shared" si="11"/>
        <v>644.02963145285889</v>
      </c>
      <c r="P249" s="125">
        <f t="shared" si="12"/>
        <v>111049.1093090858</v>
      </c>
      <c r="Q249" s="139"/>
      <c r="R249" s="139"/>
      <c r="S249" s="135"/>
      <c r="T249" s="135"/>
      <c r="U249" s="135"/>
      <c r="V249" s="135"/>
      <c r="W249" s="135"/>
      <c r="X249" s="135"/>
      <c r="Y249" s="135"/>
      <c r="Z249" s="135"/>
    </row>
    <row r="250" spans="1:26" ht="23.25" customHeight="1">
      <c r="A250" s="122">
        <v>221</v>
      </c>
      <c r="B250" s="123">
        <f t="shared" ca="1" si="0"/>
        <v>2356.3198166597949</v>
      </c>
      <c r="C250" s="123">
        <f t="shared" ca="1" si="1"/>
        <v>1220.32879691528</v>
      </c>
      <c r="D250" s="124">
        <f t="shared" ca="1" si="2"/>
        <v>371278.43906786572</v>
      </c>
      <c r="E250" s="124">
        <f t="shared" ca="1" si="3"/>
        <v>1135.9910197445149</v>
      </c>
      <c r="F250" s="124">
        <f t="shared" ca="1" si="4"/>
        <v>149468.24041394921</v>
      </c>
      <c r="G250" s="124">
        <f t="shared" ca="1" si="5"/>
        <v>232419.75958605067</v>
      </c>
      <c r="H250" s="124">
        <f t="shared" ca="1" si="6"/>
        <v>4.5474735088646412E-13</v>
      </c>
      <c r="I250" s="192">
        <f t="shared" si="7"/>
        <v>18.416666666666668</v>
      </c>
      <c r="J250" s="125">
        <f t="shared" si="13"/>
        <v>616466.08194194222</v>
      </c>
      <c r="K250" s="125">
        <f t="shared" si="8"/>
        <v>1284.3043373790463</v>
      </c>
      <c r="L250" s="125">
        <f t="shared" si="9"/>
        <v>617750.38627932128</v>
      </c>
      <c r="M250" s="125">
        <f t="shared" ca="1" si="10"/>
        <v>385330.62669327063</v>
      </c>
      <c r="N250" s="125">
        <f t="shared" si="14"/>
        <v>111049.1093090858</v>
      </c>
      <c r="O250" s="125">
        <f t="shared" si="11"/>
        <v>647.78647096966722</v>
      </c>
      <c r="P250" s="125">
        <f t="shared" si="12"/>
        <v>111696.89578005548</v>
      </c>
      <c r="Q250" s="139"/>
      <c r="R250" s="139"/>
      <c r="S250" s="135"/>
      <c r="T250" s="135"/>
      <c r="U250" s="135"/>
      <c r="V250" s="135"/>
      <c r="W250" s="135"/>
      <c r="X250" s="135"/>
      <c r="Y250" s="135"/>
      <c r="Z250" s="135"/>
    </row>
    <row r="251" spans="1:26" ht="23.25" customHeight="1">
      <c r="A251" s="122">
        <v>222</v>
      </c>
      <c r="B251" s="123">
        <f t="shared" ca="1" si="0"/>
        <v>2356.3198166597949</v>
      </c>
      <c r="C251" s="123">
        <f t="shared" ca="1" si="1"/>
        <v>1214.3932438371148</v>
      </c>
      <c r="D251" s="124">
        <f t="shared" ca="1" si="2"/>
        <v>372492.83231170283</v>
      </c>
      <c r="E251" s="124">
        <f t="shared" ca="1" si="3"/>
        <v>1141.9265728226801</v>
      </c>
      <c r="F251" s="124">
        <f t="shared" ca="1" si="4"/>
        <v>150610.16698677189</v>
      </c>
      <c r="G251" s="124">
        <f t="shared" ca="1" si="5"/>
        <v>231277.833013228</v>
      </c>
      <c r="H251" s="124">
        <f t="shared" ca="1" si="6"/>
        <v>4.5474735088646412E-13</v>
      </c>
      <c r="I251" s="192">
        <f t="shared" si="7"/>
        <v>18.5</v>
      </c>
      <c r="J251" s="125">
        <f t="shared" si="13"/>
        <v>617750.38627932128</v>
      </c>
      <c r="K251" s="125">
        <f t="shared" si="8"/>
        <v>1286.9799714152527</v>
      </c>
      <c r="L251" s="125">
        <f t="shared" si="9"/>
        <v>619037.36625073652</v>
      </c>
      <c r="M251" s="125">
        <f t="shared" ca="1" si="10"/>
        <v>387759.5332375085</v>
      </c>
      <c r="N251" s="125">
        <f t="shared" si="14"/>
        <v>111696.89578005548</v>
      </c>
      <c r="O251" s="125">
        <f t="shared" si="11"/>
        <v>651.56522538365698</v>
      </c>
      <c r="P251" s="125">
        <f t="shared" si="12"/>
        <v>112348.46100543914</v>
      </c>
      <c r="Q251" s="139"/>
      <c r="R251" s="139"/>
      <c r="S251" s="135"/>
      <c r="T251" s="135"/>
      <c r="U251" s="135"/>
      <c r="V251" s="135"/>
      <c r="W251" s="135"/>
      <c r="X251" s="135"/>
      <c r="Y251" s="135"/>
      <c r="Z251" s="135"/>
    </row>
    <row r="252" spans="1:26" ht="23.25" customHeight="1">
      <c r="A252" s="122">
        <v>223</v>
      </c>
      <c r="B252" s="123">
        <f t="shared" ca="1" si="0"/>
        <v>2356.3198166597949</v>
      </c>
      <c r="C252" s="123">
        <f t="shared" ca="1" si="1"/>
        <v>1208.4266774941163</v>
      </c>
      <c r="D252" s="124">
        <f t="shared" ca="1" si="2"/>
        <v>373701.25898919697</v>
      </c>
      <c r="E252" s="124">
        <f t="shared" ca="1" si="3"/>
        <v>1147.8931391656786</v>
      </c>
      <c r="F252" s="124">
        <f t="shared" ca="1" si="4"/>
        <v>151758.06012593757</v>
      </c>
      <c r="G252" s="124">
        <f t="shared" ca="1" si="5"/>
        <v>230129.93987406231</v>
      </c>
      <c r="H252" s="124">
        <f t="shared" ca="1" si="6"/>
        <v>4.5474735088646412E-13</v>
      </c>
      <c r="I252" s="192">
        <f t="shared" si="7"/>
        <v>18.583333333333332</v>
      </c>
      <c r="J252" s="125">
        <f t="shared" si="13"/>
        <v>619037.36625073652</v>
      </c>
      <c r="K252" s="125">
        <f t="shared" si="8"/>
        <v>1289.6611796890345</v>
      </c>
      <c r="L252" s="125">
        <f t="shared" si="9"/>
        <v>620327.02743042551</v>
      </c>
      <c r="M252" s="125">
        <f t="shared" ca="1" si="10"/>
        <v>390197.0875563632</v>
      </c>
      <c r="N252" s="125">
        <f t="shared" si="14"/>
        <v>112348.46100543914</v>
      </c>
      <c r="O252" s="125">
        <f t="shared" si="11"/>
        <v>655.36602253172839</v>
      </c>
      <c r="P252" s="125">
        <f t="shared" si="12"/>
        <v>113003.82702797087</v>
      </c>
      <c r="Q252" s="139"/>
      <c r="R252" s="139"/>
      <c r="S252" s="135"/>
      <c r="T252" s="135"/>
      <c r="U252" s="135"/>
      <c r="V252" s="135"/>
      <c r="W252" s="135"/>
      <c r="X252" s="135"/>
      <c r="Y252" s="135"/>
      <c r="Z252" s="135"/>
    </row>
    <row r="253" spans="1:26" ht="23.25" customHeight="1">
      <c r="A253" s="122">
        <v>224</v>
      </c>
      <c r="B253" s="123">
        <f t="shared" ca="1" si="0"/>
        <v>2356.3198166597949</v>
      </c>
      <c r="C253" s="123">
        <f t="shared" ca="1" si="1"/>
        <v>1202.4289358419758</v>
      </c>
      <c r="D253" s="124">
        <f t="shared" ca="1" si="2"/>
        <v>374903.68792503892</v>
      </c>
      <c r="E253" s="124">
        <f t="shared" ca="1" si="3"/>
        <v>1153.8908808178192</v>
      </c>
      <c r="F253" s="124">
        <f t="shared" ca="1" si="4"/>
        <v>152911.95100675538</v>
      </c>
      <c r="G253" s="124">
        <f t="shared" ca="1" si="5"/>
        <v>228976.04899324451</v>
      </c>
      <c r="H253" s="124">
        <f t="shared" ca="1" si="6"/>
        <v>4.5474735088646412E-13</v>
      </c>
      <c r="I253" s="192">
        <f t="shared" si="7"/>
        <v>18.666666666666668</v>
      </c>
      <c r="J253" s="125">
        <f t="shared" si="13"/>
        <v>620327.02743042551</v>
      </c>
      <c r="K253" s="125">
        <f t="shared" si="8"/>
        <v>1292.3479738133865</v>
      </c>
      <c r="L253" s="125">
        <f t="shared" si="9"/>
        <v>621619.37540423893</v>
      </c>
      <c r="M253" s="125">
        <f t="shared" ca="1" si="10"/>
        <v>392643.3264109944</v>
      </c>
      <c r="N253" s="125">
        <f t="shared" si="14"/>
        <v>113003.82702797087</v>
      </c>
      <c r="O253" s="125">
        <f t="shared" si="11"/>
        <v>659.18899099649673</v>
      </c>
      <c r="P253" s="125">
        <f t="shared" si="12"/>
        <v>113663.01601896736</v>
      </c>
      <c r="Q253" s="139"/>
      <c r="R253" s="139"/>
      <c r="S253" s="135"/>
      <c r="T253" s="135"/>
      <c r="U253" s="135"/>
      <c r="V253" s="135"/>
      <c r="W253" s="135"/>
      <c r="X253" s="135"/>
      <c r="Y253" s="135"/>
      <c r="Z253" s="135"/>
    </row>
    <row r="254" spans="1:26" ht="23.25" customHeight="1">
      <c r="A254" s="122">
        <v>225</v>
      </c>
      <c r="B254" s="123">
        <f t="shared" ca="1" si="0"/>
        <v>2356.3198166597949</v>
      </c>
      <c r="C254" s="123">
        <f t="shared" ca="1" si="1"/>
        <v>1196.3998559897027</v>
      </c>
      <c r="D254" s="124">
        <f t="shared" ca="1" si="2"/>
        <v>376100.08778102865</v>
      </c>
      <c r="E254" s="124">
        <f t="shared" ca="1" si="3"/>
        <v>1159.9199606700922</v>
      </c>
      <c r="F254" s="124">
        <f t="shared" ca="1" si="4"/>
        <v>154071.87096742546</v>
      </c>
      <c r="G254" s="124">
        <f t="shared" ca="1" si="5"/>
        <v>227816.12903257442</v>
      </c>
      <c r="H254" s="124">
        <f t="shared" ca="1" si="6"/>
        <v>2.2737367544323206E-13</v>
      </c>
      <c r="I254" s="192">
        <f t="shared" si="7"/>
        <v>18.75</v>
      </c>
      <c r="J254" s="125">
        <f t="shared" si="13"/>
        <v>621619.37540423893</v>
      </c>
      <c r="K254" s="125">
        <f t="shared" si="8"/>
        <v>1295.0403654254978</v>
      </c>
      <c r="L254" s="125">
        <f t="shared" si="9"/>
        <v>622914.41576966445</v>
      </c>
      <c r="M254" s="125">
        <f t="shared" ca="1" si="10"/>
        <v>395098.28673709003</v>
      </c>
      <c r="N254" s="125">
        <f t="shared" si="14"/>
        <v>113663.01601896736</v>
      </c>
      <c r="O254" s="125">
        <f t="shared" si="11"/>
        <v>663.034260110643</v>
      </c>
      <c r="P254" s="125">
        <f t="shared" si="12"/>
        <v>114326.050279078</v>
      </c>
      <c r="Q254" s="139"/>
      <c r="R254" s="139"/>
      <c r="S254" s="135"/>
      <c r="T254" s="135"/>
      <c r="U254" s="135"/>
      <c r="V254" s="135"/>
      <c r="W254" s="135"/>
      <c r="X254" s="135"/>
      <c r="Y254" s="135"/>
      <c r="Z254" s="135"/>
    </row>
    <row r="255" spans="1:26" ht="23.25" customHeight="1">
      <c r="A255" s="122">
        <v>226</v>
      </c>
      <c r="B255" s="123">
        <f t="shared" ca="1" si="0"/>
        <v>2356.3198166597949</v>
      </c>
      <c r="C255" s="123">
        <f t="shared" ca="1" si="1"/>
        <v>1190.3392741952014</v>
      </c>
      <c r="D255" s="124">
        <f t="shared" ca="1" si="2"/>
        <v>377290.42705522384</v>
      </c>
      <c r="E255" s="124">
        <f t="shared" ca="1" si="3"/>
        <v>1165.9805424645936</v>
      </c>
      <c r="F255" s="124">
        <f t="shared" ca="1" si="4"/>
        <v>155237.85150989005</v>
      </c>
      <c r="G255" s="124">
        <f t="shared" ca="1" si="5"/>
        <v>226650.14849010983</v>
      </c>
      <c r="H255" s="124">
        <f t="shared" ca="1" si="6"/>
        <v>4.5474735088646412E-13</v>
      </c>
      <c r="I255" s="192">
        <f t="shared" si="7"/>
        <v>18.833333333333332</v>
      </c>
      <c r="J255" s="125">
        <f t="shared" si="13"/>
        <v>622914.41576966445</v>
      </c>
      <c r="K255" s="125">
        <f t="shared" si="8"/>
        <v>1297.7383661868009</v>
      </c>
      <c r="L255" s="125">
        <f t="shared" si="9"/>
        <v>624212.15413585131</v>
      </c>
      <c r="M255" s="125">
        <f t="shared" ca="1" si="10"/>
        <v>397562.00564574148</v>
      </c>
      <c r="N255" s="125">
        <f t="shared" si="14"/>
        <v>114326.050279078</v>
      </c>
      <c r="O255" s="125">
        <f t="shared" si="11"/>
        <v>666.90195996128841</v>
      </c>
      <c r="P255" s="125">
        <f t="shared" si="12"/>
        <v>114992.9522390393</v>
      </c>
      <c r="Q255" s="139"/>
      <c r="R255" s="139"/>
      <c r="S255" s="135"/>
      <c r="T255" s="135"/>
      <c r="U255" s="135"/>
      <c r="V255" s="135"/>
      <c r="W255" s="135"/>
      <c r="X255" s="135"/>
      <c r="Y255" s="135"/>
      <c r="Z255" s="135"/>
    </row>
    <row r="256" spans="1:26" ht="23.25" customHeight="1">
      <c r="A256" s="122">
        <v>227</v>
      </c>
      <c r="B256" s="123">
        <f t="shared" ca="1" si="0"/>
        <v>2356.3198166597949</v>
      </c>
      <c r="C256" s="123">
        <f t="shared" ca="1" si="1"/>
        <v>1184.2470258608239</v>
      </c>
      <c r="D256" s="124">
        <f t="shared" ca="1" si="2"/>
        <v>378474.67408108467</v>
      </c>
      <c r="E256" s="124">
        <f t="shared" ca="1" si="3"/>
        <v>1172.072790798971</v>
      </c>
      <c r="F256" s="124">
        <f t="shared" ca="1" si="4"/>
        <v>156409.92430068902</v>
      </c>
      <c r="G256" s="124">
        <f t="shared" ca="1" si="5"/>
        <v>225478.07569931087</v>
      </c>
      <c r="H256" s="124">
        <f t="shared" ca="1" si="6"/>
        <v>4.5474735088646412E-13</v>
      </c>
      <c r="I256" s="192">
        <f t="shared" si="7"/>
        <v>18.916666666666668</v>
      </c>
      <c r="J256" s="125">
        <f t="shared" si="13"/>
        <v>624212.15413585131</v>
      </c>
      <c r="K256" s="125">
        <f t="shared" si="8"/>
        <v>1300.4419877830235</v>
      </c>
      <c r="L256" s="125">
        <f t="shared" si="9"/>
        <v>625512.59612363437</v>
      </c>
      <c r="M256" s="125">
        <f t="shared" ca="1" si="10"/>
        <v>400034.52042432351</v>
      </c>
      <c r="N256" s="125">
        <f t="shared" si="14"/>
        <v>114992.9522390393</v>
      </c>
      <c r="O256" s="125">
        <f t="shared" si="11"/>
        <v>670.79222139439594</v>
      </c>
      <c r="P256" s="125">
        <f t="shared" si="12"/>
        <v>115663.74446043369</v>
      </c>
      <c r="Q256" s="139"/>
      <c r="R256" s="139"/>
      <c r="S256" s="135"/>
      <c r="T256" s="135"/>
      <c r="U256" s="135"/>
      <c r="V256" s="135"/>
      <c r="W256" s="135"/>
      <c r="X256" s="135"/>
      <c r="Y256" s="135"/>
      <c r="Z256" s="135"/>
    </row>
    <row r="257" spans="1:26" ht="23.25" customHeight="1">
      <c r="A257" s="122">
        <v>228</v>
      </c>
      <c r="B257" s="123">
        <f t="shared" ca="1" si="0"/>
        <v>2356.3198166597949</v>
      </c>
      <c r="C257" s="123">
        <f t="shared" ca="1" si="1"/>
        <v>1178.1229455288994</v>
      </c>
      <c r="D257" s="124">
        <f t="shared" ca="1" si="2"/>
        <v>379652.79702661355</v>
      </c>
      <c r="E257" s="124">
        <f t="shared" ca="1" si="3"/>
        <v>1178.1968711308955</v>
      </c>
      <c r="F257" s="124">
        <f t="shared" ca="1" si="4"/>
        <v>157588.12117181992</v>
      </c>
      <c r="G257" s="124">
        <f t="shared" ca="1" si="5"/>
        <v>224299.87882817996</v>
      </c>
      <c r="H257" s="124">
        <f t="shared" ca="1" si="6"/>
        <v>2.2737367544323206E-13</v>
      </c>
      <c r="I257" s="192">
        <f t="shared" si="7"/>
        <v>19</v>
      </c>
      <c r="J257" s="125">
        <f t="shared" si="13"/>
        <v>625512.59612363437</v>
      </c>
      <c r="K257" s="125">
        <f t="shared" si="8"/>
        <v>1303.1512419242383</v>
      </c>
      <c r="L257" s="125">
        <f t="shared" si="9"/>
        <v>626815.74736555864</v>
      </c>
      <c r="M257" s="125">
        <f t="shared" ca="1" si="10"/>
        <v>402515.86853737867</v>
      </c>
      <c r="N257" s="125">
        <f t="shared" si="14"/>
        <v>115663.74446043369</v>
      </c>
      <c r="O257" s="125">
        <f t="shared" si="11"/>
        <v>674.70517601919653</v>
      </c>
      <c r="P257" s="125">
        <f t="shared" si="12"/>
        <v>116338.44963645289</v>
      </c>
      <c r="Q257" s="139"/>
      <c r="R257" s="139"/>
      <c r="S257" s="135"/>
      <c r="T257" s="135"/>
      <c r="U257" s="135"/>
      <c r="V257" s="135"/>
      <c r="W257" s="135"/>
      <c r="X257" s="135"/>
      <c r="Y257" s="135"/>
      <c r="Z257" s="135"/>
    </row>
    <row r="258" spans="1:26" ht="23.25" customHeight="1">
      <c r="A258" s="122">
        <v>229</v>
      </c>
      <c r="B258" s="123">
        <f t="shared" ca="1" si="0"/>
        <v>2356.3198166597949</v>
      </c>
      <c r="C258" s="123">
        <f t="shared" ca="1" si="1"/>
        <v>1171.9668668772404</v>
      </c>
      <c r="D258" s="124">
        <f t="shared" ca="1" si="2"/>
        <v>380824.76389349077</v>
      </c>
      <c r="E258" s="124">
        <f t="shared" ca="1" si="3"/>
        <v>1184.3529497825546</v>
      </c>
      <c r="F258" s="124">
        <f t="shared" ca="1" si="4"/>
        <v>158772.47412160248</v>
      </c>
      <c r="G258" s="124">
        <f t="shared" ca="1" si="5"/>
        <v>223115.5258783974</v>
      </c>
      <c r="H258" s="124">
        <f t="shared" ca="1" si="6"/>
        <v>4.5474735088646412E-13</v>
      </c>
      <c r="I258" s="192">
        <f t="shared" si="7"/>
        <v>19.083333333333332</v>
      </c>
      <c r="J258" s="125">
        <f t="shared" si="13"/>
        <v>626815.74736555864</v>
      </c>
      <c r="K258" s="125">
        <f t="shared" si="8"/>
        <v>1305.8661403449139</v>
      </c>
      <c r="L258" s="125">
        <f t="shared" si="9"/>
        <v>628121.61350590352</v>
      </c>
      <c r="M258" s="125">
        <f t="shared" ca="1" si="10"/>
        <v>405006.08762750612</v>
      </c>
      <c r="N258" s="125">
        <f t="shared" si="14"/>
        <v>116338.44963645289</v>
      </c>
      <c r="O258" s="125">
        <f t="shared" si="11"/>
        <v>678.64095621264187</v>
      </c>
      <c r="P258" s="125">
        <f t="shared" si="12"/>
        <v>117017.09059266553</v>
      </c>
      <c r="Q258" s="139"/>
      <c r="R258" s="139"/>
      <c r="S258" s="135"/>
      <c r="T258" s="135"/>
      <c r="U258" s="135"/>
      <c r="V258" s="135"/>
      <c r="W258" s="135"/>
      <c r="X258" s="135"/>
      <c r="Y258" s="135"/>
      <c r="Z258" s="135"/>
    </row>
    <row r="259" spans="1:26" ht="23.25" customHeight="1">
      <c r="A259" s="122">
        <v>230</v>
      </c>
      <c r="B259" s="123">
        <f t="shared" ca="1" si="0"/>
        <v>2356.3198166597949</v>
      </c>
      <c r="C259" s="123">
        <f t="shared" ca="1" si="1"/>
        <v>1165.7786227146264</v>
      </c>
      <c r="D259" s="124">
        <f t="shared" ca="1" si="2"/>
        <v>381990.5425162054</v>
      </c>
      <c r="E259" s="124">
        <f t="shared" ca="1" si="3"/>
        <v>1190.5411939451685</v>
      </c>
      <c r="F259" s="124">
        <f t="shared" ca="1" si="4"/>
        <v>159963.01531554764</v>
      </c>
      <c r="G259" s="124">
        <f t="shared" ca="1" si="5"/>
        <v>221924.98468445224</v>
      </c>
      <c r="H259" s="124">
        <f t="shared" ca="1" si="6"/>
        <v>4.5474735088646412E-13</v>
      </c>
      <c r="I259" s="192">
        <f t="shared" si="7"/>
        <v>19.166666666666668</v>
      </c>
      <c r="J259" s="125">
        <f t="shared" si="13"/>
        <v>628121.61350590352</v>
      </c>
      <c r="K259" s="125">
        <f t="shared" si="8"/>
        <v>1308.5866948039657</v>
      </c>
      <c r="L259" s="125">
        <f t="shared" si="9"/>
        <v>629430.20020070754</v>
      </c>
      <c r="M259" s="125">
        <f t="shared" ca="1" si="10"/>
        <v>407505.2155162553</v>
      </c>
      <c r="N259" s="125">
        <f t="shared" si="14"/>
        <v>117017.09059266553</v>
      </c>
      <c r="O259" s="125">
        <f t="shared" si="11"/>
        <v>682.59969512388227</v>
      </c>
      <c r="P259" s="125">
        <f t="shared" si="12"/>
        <v>117699.6902877894</v>
      </c>
      <c r="Q259" s="139"/>
      <c r="R259" s="139"/>
      <c r="S259" s="135"/>
      <c r="T259" s="135"/>
      <c r="U259" s="135"/>
      <c r="V259" s="135"/>
      <c r="W259" s="135"/>
      <c r="X259" s="135"/>
      <c r="Y259" s="135"/>
      <c r="Z259" s="135"/>
    </row>
    <row r="260" spans="1:26" ht="23.25" customHeight="1">
      <c r="A260" s="122">
        <v>231</v>
      </c>
      <c r="B260" s="123">
        <f t="shared" ca="1" si="0"/>
        <v>2356.3198166597949</v>
      </c>
      <c r="C260" s="123">
        <f t="shared" ca="1" si="1"/>
        <v>1159.5580449762631</v>
      </c>
      <c r="D260" s="124">
        <f t="shared" ca="1" si="2"/>
        <v>383150.10056118167</v>
      </c>
      <c r="E260" s="124">
        <f t="shared" ca="1" si="3"/>
        <v>1196.7617716835318</v>
      </c>
      <c r="F260" s="124">
        <f t="shared" ca="1" si="4"/>
        <v>161159.77708723117</v>
      </c>
      <c r="G260" s="124">
        <f t="shared" ca="1" si="5"/>
        <v>220728.22291276872</v>
      </c>
      <c r="H260" s="124">
        <f t="shared" ca="1" si="6"/>
        <v>2.2737367544323206E-13</v>
      </c>
      <c r="I260" s="192">
        <f t="shared" si="7"/>
        <v>19.25</v>
      </c>
      <c r="J260" s="125">
        <f t="shared" si="13"/>
        <v>629430.20020070754</v>
      </c>
      <c r="K260" s="125">
        <f t="shared" si="8"/>
        <v>1311.3129170848074</v>
      </c>
      <c r="L260" s="125">
        <f t="shared" si="9"/>
        <v>630741.51311779232</v>
      </c>
      <c r="M260" s="125">
        <f t="shared" ca="1" si="10"/>
        <v>410013.2902050236</v>
      </c>
      <c r="N260" s="125">
        <f t="shared" si="14"/>
        <v>117699.6902877894</v>
      </c>
      <c r="O260" s="125">
        <f t="shared" si="11"/>
        <v>686.58152667877152</v>
      </c>
      <c r="P260" s="125">
        <f t="shared" si="12"/>
        <v>118386.27181446817</v>
      </c>
      <c r="Q260" s="139"/>
      <c r="R260" s="139"/>
      <c r="S260" s="135"/>
      <c r="T260" s="135"/>
      <c r="U260" s="135"/>
      <c r="V260" s="135"/>
      <c r="W260" s="135"/>
      <c r="X260" s="135"/>
      <c r="Y260" s="135"/>
      <c r="Z260" s="135"/>
    </row>
    <row r="261" spans="1:26" ht="23.25" customHeight="1">
      <c r="A261" s="122">
        <v>232</v>
      </c>
      <c r="B261" s="123">
        <f t="shared" ca="1" si="0"/>
        <v>2356.3198166597949</v>
      </c>
      <c r="C261" s="123">
        <f t="shared" ca="1" si="1"/>
        <v>1153.3049647192167</v>
      </c>
      <c r="D261" s="124">
        <f t="shared" ca="1" si="2"/>
        <v>384303.40552590089</v>
      </c>
      <c r="E261" s="124">
        <f t="shared" ca="1" si="3"/>
        <v>1203.0148519405782</v>
      </c>
      <c r="F261" s="124">
        <f t="shared" ca="1" si="4"/>
        <v>162362.79193917176</v>
      </c>
      <c r="G261" s="124">
        <f t="shared" ca="1" si="5"/>
        <v>219525.20806082812</v>
      </c>
      <c r="H261" s="124">
        <f t="shared" ca="1" si="6"/>
        <v>4.5474735088646412E-13</v>
      </c>
      <c r="I261" s="192">
        <f t="shared" si="7"/>
        <v>19.333333333333332</v>
      </c>
      <c r="J261" s="125">
        <f t="shared" si="13"/>
        <v>630741.51311779232</v>
      </c>
      <c r="K261" s="125">
        <f t="shared" si="8"/>
        <v>1314.0448189954006</v>
      </c>
      <c r="L261" s="125">
        <f t="shared" si="9"/>
        <v>632055.55793678772</v>
      </c>
      <c r="M261" s="125">
        <f t="shared" ca="1" si="10"/>
        <v>412530.34987595957</v>
      </c>
      <c r="N261" s="125">
        <f t="shared" si="14"/>
        <v>118386.27181446817</v>
      </c>
      <c r="O261" s="125">
        <f t="shared" si="11"/>
        <v>690.58658558439765</v>
      </c>
      <c r="P261" s="125">
        <f t="shared" si="12"/>
        <v>119076.85840005257</v>
      </c>
      <c r="Q261" s="139"/>
      <c r="R261" s="139"/>
      <c r="S261" s="135"/>
      <c r="T261" s="135"/>
      <c r="U261" s="135"/>
      <c r="V261" s="135"/>
      <c r="W261" s="135"/>
      <c r="X261" s="135"/>
      <c r="Y261" s="135"/>
      <c r="Z261" s="135"/>
    </row>
    <row r="262" spans="1:26" ht="23.25" customHeight="1">
      <c r="A262" s="122">
        <v>233</v>
      </c>
      <c r="B262" s="123">
        <f t="shared" ca="1" si="0"/>
        <v>2356.3198166597949</v>
      </c>
      <c r="C262" s="123">
        <f t="shared" ca="1" si="1"/>
        <v>1147.019212117827</v>
      </c>
      <c r="D262" s="124">
        <f t="shared" ca="1" si="2"/>
        <v>385450.42473801872</v>
      </c>
      <c r="E262" s="124">
        <f t="shared" ca="1" si="3"/>
        <v>1209.3006045419679</v>
      </c>
      <c r="F262" s="124">
        <f t="shared" ca="1" si="4"/>
        <v>163572.09254371372</v>
      </c>
      <c r="G262" s="124">
        <f t="shared" ca="1" si="5"/>
        <v>218315.90745628616</v>
      </c>
      <c r="H262" s="124">
        <f t="shared" ca="1" si="6"/>
        <v>4.5474735088646412E-13</v>
      </c>
      <c r="I262" s="192">
        <f t="shared" si="7"/>
        <v>19.416666666666668</v>
      </c>
      <c r="J262" s="125">
        <f t="shared" si="13"/>
        <v>632055.55793678772</v>
      </c>
      <c r="K262" s="125">
        <f t="shared" si="8"/>
        <v>1316.7824123683076</v>
      </c>
      <c r="L262" s="125">
        <f t="shared" si="9"/>
        <v>633372.34034915606</v>
      </c>
      <c r="M262" s="125">
        <f t="shared" ca="1" si="10"/>
        <v>415056.43289286993</v>
      </c>
      <c r="N262" s="125">
        <f t="shared" si="14"/>
        <v>119076.85840005257</v>
      </c>
      <c r="O262" s="125">
        <f t="shared" si="11"/>
        <v>694.61500733364005</v>
      </c>
      <c r="P262" s="125">
        <f t="shared" si="12"/>
        <v>119771.47340738622</v>
      </c>
      <c r="Q262" s="139"/>
      <c r="R262" s="139"/>
      <c r="S262" s="135"/>
      <c r="T262" s="135"/>
      <c r="U262" s="135"/>
      <c r="V262" s="135"/>
      <c r="W262" s="135"/>
      <c r="X262" s="135"/>
      <c r="Y262" s="135"/>
      <c r="Z262" s="135"/>
    </row>
    <row r="263" spans="1:26" ht="23.25" customHeight="1">
      <c r="A263" s="122">
        <v>234</v>
      </c>
      <c r="B263" s="123">
        <f t="shared" ca="1" si="0"/>
        <v>2356.3198166597949</v>
      </c>
      <c r="C263" s="123">
        <f t="shared" ca="1" si="1"/>
        <v>1140.7006164590953</v>
      </c>
      <c r="D263" s="124">
        <f t="shared" ca="1" si="2"/>
        <v>386591.12535447779</v>
      </c>
      <c r="E263" s="124">
        <f t="shared" ca="1" si="3"/>
        <v>1215.6192002006997</v>
      </c>
      <c r="F263" s="124">
        <f t="shared" ca="1" si="4"/>
        <v>164787.71174391441</v>
      </c>
      <c r="G263" s="124">
        <f t="shared" ca="1" si="5"/>
        <v>217100.28825608548</v>
      </c>
      <c r="H263" s="124">
        <f t="shared" ca="1" si="6"/>
        <v>4.5474735088646412E-13</v>
      </c>
      <c r="I263" s="192">
        <f t="shared" si="7"/>
        <v>19.5</v>
      </c>
      <c r="J263" s="125">
        <f t="shared" si="13"/>
        <v>633372.34034915606</v>
      </c>
      <c r="K263" s="125">
        <f t="shared" si="8"/>
        <v>1319.5257090607417</v>
      </c>
      <c r="L263" s="125">
        <f t="shared" si="9"/>
        <v>634691.86605821678</v>
      </c>
      <c r="M263" s="125">
        <f t="shared" ca="1" si="10"/>
        <v>417591.5778021313</v>
      </c>
      <c r="N263" s="125">
        <f t="shared" si="14"/>
        <v>119771.47340738622</v>
      </c>
      <c r="O263" s="125">
        <f t="shared" si="11"/>
        <v>698.666928209753</v>
      </c>
      <c r="P263" s="125">
        <f t="shared" si="12"/>
        <v>120470.14033559598</v>
      </c>
      <c r="Q263" s="139"/>
      <c r="R263" s="139"/>
      <c r="S263" s="135"/>
      <c r="T263" s="135"/>
      <c r="U263" s="135"/>
      <c r="V263" s="135"/>
      <c r="W263" s="135"/>
      <c r="X263" s="135"/>
      <c r="Y263" s="135"/>
      <c r="Z263" s="135"/>
    </row>
    <row r="264" spans="1:26" ht="23.25" customHeight="1">
      <c r="A264" s="122">
        <v>235</v>
      </c>
      <c r="B264" s="123">
        <f t="shared" ca="1" si="0"/>
        <v>2356.3198166597949</v>
      </c>
      <c r="C264" s="123">
        <f t="shared" ca="1" si="1"/>
        <v>1134.3490061380467</v>
      </c>
      <c r="D264" s="124">
        <f t="shared" ca="1" si="2"/>
        <v>387725.47436061583</v>
      </c>
      <c r="E264" s="124">
        <f t="shared" ca="1" si="3"/>
        <v>1221.9708105217483</v>
      </c>
      <c r="F264" s="124">
        <f t="shared" ca="1" si="4"/>
        <v>166009.68255443615</v>
      </c>
      <c r="G264" s="124">
        <f t="shared" ca="1" si="5"/>
        <v>215878.31744556373</v>
      </c>
      <c r="H264" s="124">
        <f t="shared" ca="1" si="6"/>
        <v>2.2737367544323206E-13</v>
      </c>
      <c r="I264" s="192">
        <f t="shared" si="7"/>
        <v>19.583333333333332</v>
      </c>
      <c r="J264" s="125">
        <f t="shared" si="13"/>
        <v>634691.86605821678</v>
      </c>
      <c r="K264" s="125">
        <f t="shared" si="8"/>
        <v>1322.2747209546183</v>
      </c>
      <c r="L264" s="125">
        <f t="shared" si="9"/>
        <v>636014.14077917137</v>
      </c>
      <c r="M264" s="125">
        <f t="shared" ca="1" si="10"/>
        <v>420135.82333360764</v>
      </c>
      <c r="N264" s="125">
        <f t="shared" si="14"/>
        <v>120470.14033559598</v>
      </c>
      <c r="O264" s="125">
        <f t="shared" si="11"/>
        <v>702.74248529097656</v>
      </c>
      <c r="P264" s="125">
        <f t="shared" si="12"/>
        <v>121172.88282088695</v>
      </c>
      <c r="Q264" s="139"/>
      <c r="R264" s="139"/>
      <c r="S264" s="135"/>
      <c r="T264" s="135"/>
      <c r="U264" s="135"/>
      <c r="V264" s="135"/>
      <c r="W264" s="135"/>
      <c r="X264" s="135"/>
      <c r="Y264" s="135"/>
      <c r="Z264" s="135"/>
    </row>
    <row r="265" spans="1:26" ht="23.25" customHeight="1">
      <c r="A265" s="122">
        <v>236</v>
      </c>
      <c r="B265" s="123">
        <f t="shared" ca="1" si="0"/>
        <v>2356.3198166597949</v>
      </c>
      <c r="C265" s="123">
        <f t="shared" ca="1" si="1"/>
        <v>1127.9642086530707</v>
      </c>
      <c r="D265" s="124">
        <f t="shared" ca="1" si="2"/>
        <v>388853.43856926891</v>
      </c>
      <c r="E265" s="124">
        <f t="shared" ca="1" si="3"/>
        <v>1228.3556080067242</v>
      </c>
      <c r="F265" s="124">
        <f t="shared" ca="1" si="4"/>
        <v>167238.03816244288</v>
      </c>
      <c r="G265" s="124">
        <f t="shared" ca="1" si="5"/>
        <v>214649.961837557</v>
      </c>
      <c r="H265" s="124">
        <f t="shared" ca="1" si="6"/>
        <v>0</v>
      </c>
      <c r="I265" s="192">
        <f t="shared" si="7"/>
        <v>19.666666666666668</v>
      </c>
      <c r="J265" s="125">
        <f t="shared" si="13"/>
        <v>636014.14077917137</v>
      </c>
      <c r="K265" s="125">
        <f t="shared" si="8"/>
        <v>1325.0294599566071</v>
      </c>
      <c r="L265" s="125">
        <f t="shared" si="9"/>
        <v>637339.17023912794</v>
      </c>
      <c r="M265" s="125">
        <f t="shared" ca="1" si="10"/>
        <v>422689.20840157091</v>
      </c>
      <c r="N265" s="125">
        <f t="shared" si="14"/>
        <v>121172.88282088695</v>
      </c>
      <c r="O265" s="125">
        <f t="shared" si="11"/>
        <v>706.8418164551739</v>
      </c>
      <c r="P265" s="125">
        <f t="shared" si="12"/>
        <v>121879.72463734212</v>
      </c>
      <c r="Q265" s="139"/>
      <c r="R265" s="139"/>
      <c r="S265" s="135"/>
      <c r="T265" s="135"/>
      <c r="U265" s="135"/>
      <c r="V265" s="135"/>
      <c r="W265" s="135"/>
      <c r="X265" s="135"/>
      <c r="Y265" s="135"/>
      <c r="Z265" s="135"/>
    </row>
    <row r="266" spans="1:26" ht="23.25" customHeight="1">
      <c r="A266" s="122">
        <v>237</v>
      </c>
      <c r="B266" s="123">
        <f t="shared" ca="1" si="0"/>
        <v>2356.3198166597949</v>
      </c>
      <c r="C266" s="123">
        <f t="shared" ca="1" si="1"/>
        <v>1121.5460506012355</v>
      </c>
      <c r="D266" s="124">
        <f t="shared" ca="1" si="2"/>
        <v>389974.98461987014</v>
      </c>
      <c r="E266" s="124">
        <f t="shared" ca="1" si="3"/>
        <v>1234.7737660585594</v>
      </c>
      <c r="F266" s="124">
        <f t="shared" ca="1" si="4"/>
        <v>168472.81192850144</v>
      </c>
      <c r="G266" s="124">
        <f t="shared" ca="1" si="5"/>
        <v>213415.18807149844</v>
      </c>
      <c r="H266" s="124">
        <f t="shared" ca="1" si="6"/>
        <v>2.2737367544323206E-13</v>
      </c>
      <c r="I266" s="192">
        <f t="shared" si="7"/>
        <v>19.75</v>
      </c>
      <c r="J266" s="125">
        <f t="shared" si="13"/>
        <v>637339.17023912794</v>
      </c>
      <c r="K266" s="125">
        <f t="shared" si="8"/>
        <v>1327.7899379981832</v>
      </c>
      <c r="L266" s="125">
        <f t="shared" si="9"/>
        <v>638666.96017712611</v>
      </c>
      <c r="M266" s="125">
        <f t="shared" ca="1" si="10"/>
        <v>425251.77210562769</v>
      </c>
      <c r="N266" s="125">
        <f t="shared" si="14"/>
        <v>121879.72463734212</v>
      </c>
      <c r="O266" s="125">
        <f t="shared" si="11"/>
        <v>710.9650603844957</v>
      </c>
      <c r="P266" s="125">
        <f t="shared" si="12"/>
        <v>122590.68969772662</v>
      </c>
      <c r="Q266" s="139"/>
      <c r="R266" s="139"/>
      <c r="S266" s="135"/>
      <c r="T266" s="135"/>
      <c r="U266" s="135"/>
      <c r="V266" s="135"/>
      <c r="W266" s="135"/>
      <c r="X266" s="135"/>
      <c r="Y266" s="135"/>
      <c r="Z266" s="135"/>
    </row>
    <row r="267" spans="1:26" ht="23.25" customHeight="1">
      <c r="A267" s="122">
        <v>238</v>
      </c>
      <c r="B267" s="123">
        <f t="shared" ca="1" si="0"/>
        <v>2356.3198166597949</v>
      </c>
      <c r="C267" s="123">
        <f t="shared" ca="1" si="1"/>
        <v>1115.0943576735795</v>
      </c>
      <c r="D267" s="124">
        <f t="shared" ca="1" si="2"/>
        <v>391090.07897754374</v>
      </c>
      <c r="E267" s="124">
        <f t="shared" ca="1" si="3"/>
        <v>1241.2254589862155</v>
      </c>
      <c r="F267" s="124">
        <f t="shared" ca="1" si="4"/>
        <v>169714.03738748765</v>
      </c>
      <c r="G267" s="124">
        <f t="shared" ca="1" si="5"/>
        <v>212173.96261251223</v>
      </c>
      <c r="H267" s="124">
        <f t="shared" ca="1" si="6"/>
        <v>2.2737367544323206E-13</v>
      </c>
      <c r="I267" s="192">
        <f t="shared" si="7"/>
        <v>19.833333333333332</v>
      </c>
      <c r="J267" s="125">
        <f t="shared" si="13"/>
        <v>638666.96017712611</v>
      </c>
      <c r="K267" s="125">
        <f t="shared" si="8"/>
        <v>1330.5561670356794</v>
      </c>
      <c r="L267" s="125">
        <f t="shared" si="9"/>
        <v>639997.51634416182</v>
      </c>
      <c r="M267" s="125">
        <f t="shared" ca="1" si="10"/>
        <v>427823.55373164959</v>
      </c>
      <c r="N267" s="125">
        <f t="shared" si="14"/>
        <v>122590.68969772662</v>
      </c>
      <c r="O267" s="125">
        <f t="shared" si="11"/>
        <v>715.11235657007194</v>
      </c>
      <c r="P267" s="125">
        <f t="shared" si="12"/>
        <v>123305.80205429668</v>
      </c>
      <c r="Q267" s="139"/>
      <c r="R267" s="139"/>
      <c r="S267" s="135"/>
      <c r="T267" s="135"/>
      <c r="U267" s="135"/>
      <c r="V267" s="135"/>
      <c r="W267" s="135"/>
      <c r="X267" s="135"/>
      <c r="Y267" s="135"/>
      <c r="Z267" s="135"/>
    </row>
    <row r="268" spans="1:26" ht="23.25" customHeight="1">
      <c r="A268" s="122">
        <v>239</v>
      </c>
      <c r="B268" s="123">
        <f t="shared" ca="1" si="0"/>
        <v>2356.3198166597949</v>
      </c>
      <c r="C268" s="123">
        <f t="shared" ca="1" si="1"/>
        <v>1108.6089546503765</v>
      </c>
      <c r="D268" s="124">
        <f t="shared" ca="1" si="2"/>
        <v>392198.68793219409</v>
      </c>
      <c r="E268" s="124">
        <f t="shared" ca="1" si="3"/>
        <v>1247.7108620094184</v>
      </c>
      <c r="F268" s="124">
        <f t="shared" ca="1" si="4"/>
        <v>170961.74824949706</v>
      </c>
      <c r="G268" s="124">
        <f t="shared" ca="1" si="5"/>
        <v>210926.25175050282</v>
      </c>
      <c r="H268" s="124">
        <f t="shared" ca="1" si="6"/>
        <v>4.5474735088646412E-13</v>
      </c>
      <c r="I268" s="192">
        <f t="shared" si="7"/>
        <v>19.916666666666668</v>
      </c>
      <c r="J268" s="125">
        <f t="shared" si="13"/>
        <v>639997.51634416182</v>
      </c>
      <c r="K268" s="125">
        <f t="shared" si="8"/>
        <v>1333.328159050337</v>
      </c>
      <c r="L268" s="125">
        <f t="shared" si="9"/>
        <v>641330.84450321214</v>
      </c>
      <c r="M268" s="125">
        <f t="shared" ca="1" si="10"/>
        <v>430404.59275270929</v>
      </c>
      <c r="N268" s="125">
        <f t="shared" si="14"/>
        <v>123305.80205429668</v>
      </c>
      <c r="O268" s="125">
        <f t="shared" si="11"/>
        <v>719.28384531673066</v>
      </c>
      <c r="P268" s="125">
        <f t="shared" si="12"/>
        <v>124025.08589961342</v>
      </c>
      <c r="Q268" s="139"/>
      <c r="R268" s="139"/>
      <c r="S268" s="135"/>
      <c r="T268" s="135"/>
      <c r="U268" s="135"/>
      <c r="V268" s="135"/>
      <c r="W268" s="135"/>
      <c r="X268" s="135"/>
      <c r="Y268" s="135"/>
      <c r="Z268" s="135"/>
    </row>
    <row r="269" spans="1:26" ht="23.25" customHeight="1">
      <c r="A269" s="122">
        <v>240</v>
      </c>
      <c r="B269" s="123">
        <f t="shared" ca="1" si="0"/>
        <v>2356.3198166597949</v>
      </c>
      <c r="C269" s="123">
        <f t="shared" ca="1" si="1"/>
        <v>1102.0896653963773</v>
      </c>
      <c r="D269" s="124">
        <f t="shared" ca="1" si="2"/>
        <v>393300.77759759047</v>
      </c>
      <c r="E269" s="124">
        <f t="shared" ca="1" si="3"/>
        <v>1254.2301512634176</v>
      </c>
      <c r="F269" s="124">
        <f t="shared" ca="1" si="4"/>
        <v>172215.97840076048</v>
      </c>
      <c r="G269" s="124">
        <f t="shared" ca="1" si="5"/>
        <v>209672.02159923941</v>
      </c>
      <c r="H269" s="124">
        <f t="shared" ca="1" si="6"/>
        <v>2.2737367544323206E-13</v>
      </c>
      <c r="I269" s="192">
        <f t="shared" si="7"/>
        <v>20</v>
      </c>
      <c r="J269" s="125">
        <f t="shared" si="13"/>
        <v>641330.84450321214</v>
      </c>
      <c r="K269" s="125">
        <f t="shared" si="8"/>
        <v>1336.1059260483587</v>
      </c>
      <c r="L269" s="125">
        <f t="shared" si="9"/>
        <v>642666.9504292605</v>
      </c>
      <c r="M269" s="125">
        <f t="shared" ca="1" si="10"/>
        <v>432994.92883002106</v>
      </c>
      <c r="N269" s="125">
        <f t="shared" si="14"/>
        <v>124025.08589961342</v>
      </c>
      <c r="O269" s="125">
        <f t="shared" si="11"/>
        <v>723.479667747745</v>
      </c>
      <c r="P269" s="125">
        <f t="shared" si="12"/>
        <v>124748.56556736116</v>
      </c>
      <c r="Q269" s="139"/>
      <c r="R269" s="139"/>
      <c r="S269" s="135"/>
      <c r="T269" s="135"/>
      <c r="U269" s="135"/>
      <c r="V269" s="135"/>
      <c r="W269" s="135"/>
      <c r="X269" s="135"/>
      <c r="Y269" s="135"/>
      <c r="Z269" s="135"/>
    </row>
    <row r="270" spans="1:26" ht="23.25" customHeight="1">
      <c r="A270" s="122">
        <v>241</v>
      </c>
      <c r="B270" s="123">
        <f t="shared" ca="1" si="0"/>
        <v>2356.3198166597949</v>
      </c>
      <c r="C270" s="123">
        <f t="shared" ca="1" si="1"/>
        <v>1095.5363128560259</v>
      </c>
      <c r="D270" s="124">
        <f t="shared" ca="1" si="2"/>
        <v>394396.31391044648</v>
      </c>
      <c r="E270" s="124">
        <f t="shared" ca="1" si="3"/>
        <v>1260.783503803769</v>
      </c>
      <c r="F270" s="124">
        <f t="shared" ca="1" si="4"/>
        <v>173476.76190456425</v>
      </c>
      <c r="G270" s="124">
        <f t="shared" ca="1" si="5"/>
        <v>208411.23809543563</v>
      </c>
      <c r="H270" s="124">
        <f t="shared" ca="1" si="6"/>
        <v>4.5474735088646412E-13</v>
      </c>
      <c r="I270" s="192">
        <f t="shared" si="7"/>
        <v>20.083333333333332</v>
      </c>
      <c r="J270" s="125">
        <f t="shared" si="13"/>
        <v>642666.9504292605</v>
      </c>
      <c r="K270" s="125">
        <f t="shared" si="8"/>
        <v>1338.8894800609594</v>
      </c>
      <c r="L270" s="125">
        <f t="shared" si="9"/>
        <v>644005.83990932151</v>
      </c>
      <c r="M270" s="125">
        <f t="shared" ca="1" si="10"/>
        <v>435594.60181388585</v>
      </c>
      <c r="N270" s="125">
        <f t="shared" si="14"/>
        <v>124748.56556736116</v>
      </c>
      <c r="O270" s="125">
        <f t="shared" si="11"/>
        <v>727.69996580960685</v>
      </c>
      <c r="P270" s="125">
        <f t="shared" si="12"/>
        <v>125476.26553317076</v>
      </c>
      <c r="Q270" s="139"/>
      <c r="R270" s="139"/>
      <c r="S270" s="135"/>
      <c r="T270" s="135"/>
      <c r="U270" s="135"/>
      <c r="V270" s="135"/>
      <c r="W270" s="135"/>
      <c r="X270" s="135"/>
      <c r="Y270" s="135"/>
      <c r="Z270" s="135"/>
    </row>
    <row r="271" spans="1:26" ht="23.25" customHeight="1">
      <c r="A271" s="122">
        <v>242</v>
      </c>
      <c r="B271" s="123">
        <f t="shared" ca="1" si="0"/>
        <v>2356.3198166597949</v>
      </c>
      <c r="C271" s="123">
        <f t="shared" ca="1" si="1"/>
        <v>1088.9487190486514</v>
      </c>
      <c r="D271" s="124">
        <f t="shared" ca="1" si="2"/>
        <v>395485.26262949512</v>
      </c>
      <c r="E271" s="124">
        <f t="shared" ca="1" si="3"/>
        <v>1267.3710976111436</v>
      </c>
      <c r="F271" s="124">
        <f t="shared" ca="1" si="4"/>
        <v>174744.1330021754</v>
      </c>
      <c r="G271" s="124">
        <f t="shared" ca="1" si="5"/>
        <v>207143.86699782449</v>
      </c>
      <c r="H271" s="124">
        <f t="shared" ca="1" si="6"/>
        <v>2.2737367544323206E-13</v>
      </c>
      <c r="I271" s="192">
        <f t="shared" si="7"/>
        <v>20.166666666666668</v>
      </c>
      <c r="J271" s="125">
        <f t="shared" si="13"/>
        <v>644005.83990932151</v>
      </c>
      <c r="K271" s="125">
        <f t="shared" si="8"/>
        <v>1341.6788331444197</v>
      </c>
      <c r="L271" s="125">
        <f t="shared" si="9"/>
        <v>645347.51874246588</v>
      </c>
      <c r="M271" s="125">
        <f t="shared" ca="1" si="10"/>
        <v>438203.65174464136</v>
      </c>
      <c r="N271" s="125">
        <f t="shared" si="14"/>
        <v>125476.26553317076</v>
      </c>
      <c r="O271" s="125">
        <f t="shared" si="11"/>
        <v>731.9448822768295</v>
      </c>
      <c r="P271" s="125">
        <f t="shared" si="12"/>
        <v>126208.2104154476</v>
      </c>
      <c r="Q271" s="139"/>
      <c r="R271" s="139"/>
      <c r="S271" s="135"/>
      <c r="T271" s="135"/>
      <c r="U271" s="135"/>
      <c r="V271" s="135"/>
      <c r="W271" s="135"/>
      <c r="X271" s="135"/>
      <c r="Y271" s="135"/>
      <c r="Z271" s="135"/>
    </row>
    <row r="272" spans="1:26" ht="23.25" customHeight="1">
      <c r="A272" s="122">
        <v>243</v>
      </c>
      <c r="B272" s="123">
        <f t="shared" ca="1" si="0"/>
        <v>2356.3198166597949</v>
      </c>
      <c r="C272" s="123">
        <f t="shared" ca="1" si="1"/>
        <v>1082.326705063633</v>
      </c>
      <c r="D272" s="124">
        <f t="shared" ca="1" si="2"/>
        <v>396567.58933455875</v>
      </c>
      <c r="E272" s="124">
        <f t="shared" ca="1" si="3"/>
        <v>1273.993111596162</v>
      </c>
      <c r="F272" s="124">
        <f t="shared" ca="1" si="4"/>
        <v>176018.12611377155</v>
      </c>
      <c r="G272" s="124">
        <f t="shared" ca="1" si="5"/>
        <v>205869.87388622834</v>
      </c>
      <c r="H272" s="124">
        <f t="shared" ca="1" si="6"/>
        <v>4.5474735088646412E-13</v>
      </c>
      <c r="I272" s="192">
        <f t="shared" si="7"/>
        <v>20.25</v>
      </c>
      <c r="J272" s="125">
        <f t="shared" si="13"/>
        <v>645347.51874246588</v>
      </c>
      <c r="K272" s="125">
        <f t="shared" si="8"/>
        <v>1344.4739973801372</v>
      </c>
      <c r="L272" s="125">
        <f t="shared" si="9"/>
        <v>646691.992739846</v>
      </c>
      <c r="M272" s="125">
        <f t="shared" ca="1" si="10"/>
        <v>440822.11885361769</v>
      </c>
      <c r="N272" s="125">
        <f t="shared" si="14"/>
        <v>126208.2104154476</v>
      </c>
      <c r="O272" s="125">
        <f t="shared" si="11"/>
        <v>736.2145607567777</v>
      </c>
      <c r="P272" s="125">
        <f t="shared" si="12"/>
        <v>126944.42497620438</v>
      </c>
      <c r="Q272" s="139"/>
      <c r="R272" s="139"/>
      <c r="S272" s="135"/>
      <c r="T272" s="135"/>
      <c r="U272" s="135"/>
      <c r="V272" s="135"/>
      <c r="W272" s="135"/>
      <c r="X272" s="135"/>
      <c r="Y272" s="135"/>
      <c r="Z272" s="135"/>
    </row>
    <row r="273" spans="1:26" ht="23.25" customHeight="1">
      <c r="A273" s="122">
        <v>244</v>
      </c>
      <c r="B273" s="123">
        <f t="shared" ca="1" si="0"/>
        <v>2356.3198166597949</v>
      </c>
      <c r="C273" s="123">
        <f t="shared" ca="1" si="1"/>
        <v>1075.6700910555433</v>
      </c>
      <c r="D273" s="124">
        <f t="shared" ca="1" si="2"/>
        <v>397643.25942561432</v>
      </c>
      <c r="E273" s="124">
        <f t="shared" ca="1" si="3"/>
        <v>1280.6497256042517</v>
      </c>
      <c r="F273" s="124">
        <f t="shared" ca="1" si="4"/>
        <v>177298.7758393758</v>
      </c>
      <c r="G273" s="124">
        <f t="shared" ca="1" si="5"/>
        <v>204589.22416062409</v>
      </c>
      <c r="H273" s="124">
        <f t="shared" ca="1" si="6"/>
        <v>0</v>
      </c>
      <c r="I273" s="192">
        <f t="shared" si="7"/>
        <v>20.333333333333332</v>
      </c>
      <c r="J273" s="125">
        <f t="shared" si="13"/>
        <v>646691.992739846</v>
      </c>
      <c r="K273" s="125">
        <f t="shared" si="8"/>
        <v>1347.2749848746791</v>
      </c>
      <c r="L273" s="125">
        <f t="shared" si="9"/>
        <v>648039.26772472064</v>
      </c>
      <c r="M273" s="125">
        <f t="shared" ca="1" si="10"/>
        <v>443450.04356409656</v>
      </c>
      <c r="N273" s="125">
        <f t="shared" si="14"/>
        <v>126944.42497620438</v>
      </c>
      <c r="O273" s="125">
        <f t="shared" si="11"/>
        <v>740.50914569452561</v>
      </c>
      <c r="P273" s="125">
        <f t="shared" si="12"/>
        <v>127684.9341218989</v>
      </c>
      <c r="Q273" s="139"/>
      <c r="R273" s="139"/>
      <c r="S273" s="135"/>
      <c r="T273" s="135"/>
      <c r="U273" s="135"/>
      <c r="V273" s="135"/>
      <c r="W273" s="135"/>
      <c r="X273" s="135"/>
      <c r="Y273" s="135"/>
      <c r="Z273" s="135"/>
    </row>
    <row r="274" spans="1:26" ht="23.25" customHeight="1">
      <c r="A274" s="122">
        <v>245</v>
      </c>
      <c r="B274" s="123">
        <f t="shared" ca="1" si="0"/>
        <v>2356.3198166597949</v>
      </c>
      <c r="C274" s="123">
        <f t="shared" ca="1" si="1"/>
        <v>1068.9786962392609</v>
      </c>
      <c r="D274" s="124">
        <f t="shared" ca="1" si="2"/>
        <v>398712.23812185356</v>
      </c>
      <c r="E274" s="124">
        <f t="shared" ca="1" si="3"/>
        <v>1287.341120420534</v>
      </c>
      <c r="F274" s="124">
        <f t="shared" ca="1" si="4"/>
        <v>178586.11695979635</v>
      </c>
      <c r="G274" s="124">
        <f t="shared" ca="1" si="5"/>
        <v>203301.88304020354</v>
      </c>
      <c r="H274" s="124">
        <f t="shared" ca="1" si="6"/>
        <v>4.5474735088646412E-13</v>
      </c>
      <c r="I274" s="192">
        <f t="shared" si="7"/>
        <v>20.416666666666668</v>
      </c>
      <c r="J274" s="125">
        <f t="shared" si="13"/>
        <v>648039.26772472064</v>
      </c>
      <c r="K274" s="125">
        <f t="shared" si="8"/>
        <v>1350.0818077598346</v>
      </c>
      <c r="L274" s="125">
        <f t="shared" si="9"/>
        <v>649389.34953248047</v>
      </c>
      <c r="M274" s="125">
        <f t="shared" ca="1" si="10"/>
        <v>446087.46649227693</v>
      </c>
      <c r="N274" s="125">
        <f t="shared" si="14"/>
        <v>127684.9341218989</v>
      </c>
      <c r="O274" s="125">
        <f t="shared" si="11"/>
        <v>744.82878237774366</v>
      </c>
      <c r="P274" s="125">
        <f t="shared" si="12"/>
        <v>128429.76290427665</v>
      </c>
      <c r="Q274" s="139"/>
      <c r="R274" s="139"/>
      <c r="S274" s="135"/>
      <c r="T274" s="135"/>
      <c r="U274" s="135"/>
      <c r="V274" s="135"/>
      <c r="W274" s="135"/>
      <c r="X274" s="135"/>
      <c r="Y274" s="135"/>
      <c r="Z274" s="135"/>
    </row>
    <row r="275" spans="1:26" ht="23.25" customHeight="1">
      <c r="A275" s="122">
        <v>246</v>
      </c>
      <c r="B275" s="123">
        <f t="shared" ca="1" si="0"/>
        <v>2356.3198166597949</v>
      </c>
      <c r="C275" s="123">
        <f t="shared" ca="1" si="1"/>
        <v>1062.2523388850636</v>
      </c>
      <c r="D275" s="124">
        <f t="shared" ca="1" si="2"/>
        <v>399774.4904607386</v>
      </c>
      <c r="E275" s="124">
        <f t="shared" ca="1" si="3"/>
        <v>1294.0674777747313</v>
      </c>
      <c r="F275" s="124">
        <f t="shared" ca="1" si="4"/>
        <v>179880.18443757106</v>
      </c>
      <c r="G275" s="124">
        <f t="shared" ca="1" si="5"/>
        <v>202007.81556242882</v>
      </c>
      <c r="H275" s="124">
        <f t="shared" ca="1" si="6"/>
        <v>2.2737367544323206E-13</v>
      </c>
      <c r="I275" s="192">
        <f t="shared" si="7"/>
        <v>20.5</v>
      </c>
      <c r="J275" s="125">
        <f t="shared" si="13"/>
        <v>649389.34953248047</v>
      </c>
      <c r="K275" s="125">
        <f t="shared" si="8"/>
        <v>1352.8944781926675</v>
      </c>
      <c r="L275" s="125">
        <f t="shared" si="9"/>
        <v>650742.24401067314</v>
      </c>
      <c r="M275" s="125">
        <f t="shared" ca="1" si="10"/>
        <v>448734.42844824435</v>
      </c>
      <c r="N275" s="125">
        <f t="shared" si="14"/>
        <v>128429.76290427665</v>
      </c>
      <c r="O275" s="125">
        <f t="shared" si="11"/>
        <v>749.17361694161377</v>
      </c>
      <c r="P275" s="125">
        <f t="shared" si="12"/>
        <v>129178.93652121826</v>
      </c>
      <c r="Q275" s="139"/>
      <c r="R275" s="139"/>
      <c r="S275" s="135"/>
      <c r="T275" s="135"/>
      <c r="U275" s="135"/>
      <c r="V275" s="135"/>
      <c r="W275" s="135"/>
      <c r="X275" s="135"/>
      <c r="Y275" s="135"/>
      <c r="Z275" s="135"/>
    </row>
    <row r="276" spans="1:26" ht="23.25" customHeight="1">
      <c r="A276" s="122">
        <v>247</v>
      </c>
      <c r="B276" s="123">
        <f t="shared" ca="1" si="0"/>
        <v>2356.3198166597949</v>
      </c>
      <c r="C276" s="123">
        <f t="shared" ca="1" si="1"/>
        <v>1055.4908363136906</v>
      </c>
      <c r="D276" s="124">
        <f t="shared" ca="1" si="2"/>
        <v>400829.98129705229</v>
      </c>
      <c r="E276" s="124">
        <f t="shared" ca="1" si="3"/>
        <v>1300.8289803461043</v>
      </c>
      <c r="F276" s="124">
        <f t="shared" ca="1" si="4"/>
        <v>181181.01341791716</v>
      </c>
      <c r="G276" s="124">
        <f t="shared" ca="1" si="5"/>
        <v>200706.98658208273</v>
      </c>
      <c r="H276" s="124">
        <f t="shared" ca="1" si="6"/>
        <v>2.2737367544323206E-13</v>
      </c>
      <c r="I276" s="192">
        <f t="shared" si="7"/>
        <v>20.583333333333332</v>
      </c>
      <c r="J276" s="125">
        <f t="shared" si="13"/>
        <v>650742.24401067314</v>
      </c>
      <c r="K276" s="125">
        <f t="shared" si="8"/>
        <v>1355.7130083555689</v>
      </c>
      <c r="L276" s="125">
        <f t="shared" si="9"/>
        <v>652097.95701902872</v>
      </c>
      <c r="M276" s="125">
        <f t="shared" ca="1" si="10"/>
        <v>451390.97043694602</v>
      </c>
      <c r="N276" s="125">
        <f t="shared" si="14"/>
        <v>129178.93652121826</v>
      </c>
      <c r="O276" s="125">
        <f t="shared" si="11"/>
        <v>753.54379637377326</v>
      </c>
      <c r="P276" s="125">
        <f t="shared" si="12"/>
        <v>129932.48031759204</v>
      </c>
      <c r="Q276" s="139"/>
      <c r="R276" s="139"/>
      <c r="S276" s="135"/>
      <c r="T276" s="135"/>
      <c r="U276" s="135"/>
      <c r="V276" s="135"/>
      <c r="W276" s="135"/>
      <c r="X276" s="135"/>
      <c r="Y276" s="135"/>
      <c r="Z276" s="135"/>
    </row>
    <row r="277" spans="1:26" ht="23.25" customHeight="1">
      <c r="A277" s="122">
        <v>248</v>
      </c>
      <c r="B277" s="123">
        <f t="shared" ca="1" si="0"/>
        <v>2356.3198166597949</v>
      </c>
      <c r="C277" s="123">
        <f t="shared" ca="1" si="1"/>
        <v>1048.6940048913823</v>
      </c>
      <c r="D277" s="124">
        <f t="shared" ca="1" si="2"/>
        <v>401878.67530194367</v>
      </c>
      <c r="E277" s="124">
        <f t="shared" ca="1" si="3"/>
        <v>1307.6258117684126</v>
      </c>
      <c r="F277" s="124">
        <f t="shared" ca="1" si="4"/>
        <v>182488.63922968556</v>
      </c>
      <c r="G277" s="124">
        <f t="shared" ca="1" si="5"/>
        <v>199399.36077031432</v>
      </c>
      <c r="H277" s="124">
        <f t="shared" ca="1" si="6"/>
        <v>0</v>
      </c>
      <c r="I277" s="192">
        <f t="shared" si="7"/>
        <v>20.666666666666668</v>
      </c>
      <c r="J277" s="125">
        <f t="shared" si="13"/>
        <v>652097.95701902872</v>
      </c>
      <c r="K277" s="125">
        <f t="shared" si="8"/>
        <v>1358.5374104563098</v>
      </c>
      <c r="L277" s="125">
        <f t="shared" si="9"/>
        <v>653456.49442948506</v>
      </c>
      <c r="M277" s="125">
        <f t="shared" ca="1" si="10"/>
        <v>454057.13365917071</v>
      </c>
      <c r="N277" s="125">
        <f t="shared" si="14"/>
        <v>129932.48031759204</v>
      </c>
      <c r="O277" s="125">
        <f t="shared" si="11"/>
        <v>757.93946851928695</v>
      </c>
      <c r="P277" s="125">
        <f t="shared" si="12"/>
        <v>130690.41978611132</v>
      </c>
      <c r="Q277" s="139"/>
      <c r="R277" s="139"/>
      <c r="S277" s="135"/>
      <c r="T277" s="135"/>
      <c r="U277" s="135"/>
      <c r="V277" s="135"/>
      <c r="W277" s="135"/>
      <c r="X277" s="135"/>
      <c r="Y277" s="135"/>
      <c r="Z277" s="135"/>
    </row>
    <row r="278" spans="1:26" ht="23.25" customHeight="1">
      <c r="A278" s="122">
        <v>249</v>
      </c>
      <c r="B278" s="123">
        <f t="shared" ca="1" si="0"/>
        <v>2356.3198166597949</v>
      </c>
      <c r="C278" s="123">
        <f t="shared" ca="1" si="1"/>
        <v>1041.8616600248924</v>
      </c>
      <c r="D278" s="124">
        <f t="shared" ca="1" si="2"/>
        <v>402920.53696196858</v>
      </c>
      <c r="E278" s="124">
        <f t="shared" ca="1" si="3"/>
        <v>1314.4581566349025</v>
      </c>
      <c r="F278" s="124">
        <f t="shared" ca="1" si="4"/>
        <v>183803.09738632047</v>
      </c>
      <c r="G278" s="124">
        <f t="shared" ca="1" si="5"/>
        <v>198084.90261367941</v>
      </c>
      <c r="H278" s="124">
        <f t="shared" ca="1" si="6"/>
        <v>2.2737367544323206E-13</v>
      </c>
      <c r="I278" s="192">
        <f t="shared" si="7"/>
        <v>20.75</v>
      </c>
      <c r="J278" s="125">
        <f t="shared" si="13"/>
        <v>653456.49442948506</v>
      </c>
      <c r="K278" s="125">
        <f t="shared" si="8"/>
        <v>1361.367696728094</v>
      </c>
      <c r="L278" s="125">
        <f t="shared" si="9"/>
        <v>654817.86212621315</v>
      </c>
      <c r="M278" s="125">
        <f t="shared" ca="1" si="10"/>
        <v>456732.95951253374</v>
      </c>
      <c r="N278" s="125">
        <f t="shared" si="14"/>
        <v>130690.41978611132</v>
      </c>
      <c r="O278" s="125">
        <f t="shared" si="11"/>
        <v>762.36078208564936</v>
      </c>
      <c r="P278" s="125">
        <f t="shared" si="12"/>
        <v>131452.78056819696</v>
      </c>
      <c r="Q278" s="139"/>
      <c r="R278" s="139"/>
      <c r="S278" s="135"/>
      <c r="T278" s="135"/>
      <c r="U278" s="135"/>
      <c r="V278" s="135"/>
      <c r="W278" s="135"/>
      <c r="X278" s="135"/>
      <c r="Y278" s="135"/>
      <c r="Z278" s="135"/>
    </row>
    <row r="279" spans="1:26" ht="23.25" customHeight="1">
      <c r="A279" s="122">
        <v>250</v>
      </c>
      <c r="B279" s="123">
        <f t="shared" ca="1" si="0"/>
        <v>2356.3198166597949</v>
      </c>
      <c r="C279" s="123">
        <f t="shared" ca="1" si="1"/>
        <v>1034.9936161564751</v>
      </c>
      <c r="D279" s="124">
        <f t="shared" ca="1" si="2"/>
        <v>403955.53057812504</v>
      </c>
      <c r="E279" s="124">
        <f t="shared" ca="1" si="3"/>
        <v>1321.3262005033198</v>
      </c>
      <c r="F279" s="124">
        <f t="shared" ca="1" si="4"/>
        <v>185124.4235868238</v>
      </c>
      <c r="G279" s="124">
        <f t="shared" ca="1" si="5"/>
        <v>196763.57641317608</v>
      </c>
      <c r="H279" s="124">
        <f t="shared" ca="1" si="6"/>
        <v>0</v>
      </c>
      <c r="I279" s="192">
        <f t="shared" si="7"/>
        <v>20.833333333333332</v>
      </c>
      <c r="J279" s="125">
        <f t="shared" si="13"/>
        <v>654817.86212621315</v>
      </c>
      <c r="K279" s="125">
        <f t="shared" si="8"/>
        <v>1364.2038794296107</v>
      </c>
      <c r="L279" s="125">
        <f t="shared" si="9"/>
        <v>656182.06600564276</v>
      </c>
      <c r="M279" s="125">
        <f t="shared" ca="1" si="10"/>
        <v>459418.48959246668</v>
      </c>
      <c r="N279" s="125">
        <f t="shared" si="14"/>
        <v>131452.78056819696</v>
      </c>
      <c r="O279" s="125">
        <f t="shared" si="11"/>
        <v>766.80788664781562</v>
      </c>
      <c r="P279" s="125">
        <f t="shared" si="12"/>
        <v>132219.58845484478</v>
      </c>
      <c r="Q279" s="139"/>
      <c r="R279" s="139"/>
      <c r="S279" s="135"/>
      <c r="T279" s="135"/>
      <c r="U279" s="135"/>
      <c r="V279" s="135"/>
      <c r="W279" s="135"/>
      <c r="X279" s="135"/>
      <c r="Y279" s="135"/>
      <c r="Z279" s="135"/>
    </row>
    <row r="280" spans="1:26" ht="23.25" customHeight="1">
      <c r="A280" s="122">
        <v>251</v>
      </c>
      <c r="B280" s="123">
        <f t="shared" ca="1" si="0"/>
        <v>2356.3198166597949</v>
      </c>
      <c r="C280" s="123">
        <f t="shared" ca="1" si="1"/>
        <v>1028.0896867588451</v>
      </c>
      <c r="D280" s="124">
        <f t="shared" ca="1" si="2"/>
        <v>404983.62026488385</v>
      </c>
      <c r="E280" s="124">
        <f t="shared" ca="1" si="3"/>
        <v>1328.2301299009498</v>
      </c>
      <c r="F280" s="124">
        <f t="shared" ca="1" si="4"/>
        <v>186452.65371672474</v>
      </c>
      <c r="G280" s="124">
        <f t="shared" ca="1" si="5"/>
        <v>195435.34628327514</v>
      </c>
      <c r="H280" s="124">
        <f t="shared" ca="1" si="6"/>
        <v>2.2737367544323206E-13</v>
      </c>
      <c r="I280" s="192">
        <f t="shared" si="7"/>
        <v>20.916666666666668</v>
      </c>
      <c r="J280" s="125">
        <f t="shared" si="13"/>
        <v>656182.06600564276</v>
      </c>
      <c r="K280" s="125">
        <f t="shared" si="8"/>
        <v>1367.045970845089</v>
      </c>
      <c r="L280" s="125">
        <f t="shared" si="9"/>
        <v>657549.11197648779</v>
      </c>
      <c r="M280" s="125">
        <f t="shared" ca="1" si="10"/>
        <v>462113.76569321263</v>
      </c>
      <c r="N280" s="125">
        <f t="shared" si="14"/>
        <v>132219.58845484478</v>
      </c>
      <c r="O280" s="125">
        <f t="shared" si="11"/>
        <v>771.28093265326129</v>
      </c>
      <c r="P280" s="125">
        <f t="shared" si="12"/>
        <v>132990.86938749804</v>
      </c>
      <c r="Q280" s="139"/>
      <c r="R280" s="139"/>
      <c r="S280" s="135"/>
      <c r="T280" s="135"/>
      <c r="U280" s="135"/>
      <c r="V280" s="135"/>
      <c r="W280" s="135"/>
      <c r="X280" s="135"/>
      <c r="Y280" s="135"/>
      <c r="Z280" s="135"/>
    </row>
    <row r="281" spans="1:26" ht="23.25" customHeight="1">
      <c r="A281" s="122">
        <v>252</v>
      </c>
      <c r="B281" s="123">
        <f t="shared" ca="1" si="0"/>
        <v>2356.3198166597949</v>
      </c>
      <c r="C281" s="123">
        <f t="shared" ca="1" si="1"/>
        <v>1021.1496843301127</v>
      </c>
      <c r="D281" s="124">
        <f t="shared" ca="1" si="2"/>
        <v>406004.76994921395</v>
      </c>
      <c r="E281" s="124">
        <f t="shared" ca="1" si="3"/>
        <v>1335.1701323296822</v>
      </c>
      <c r="F281" s="124">
        <f t="shared" ca="1" si="4"/>
        <v>187787.82384905443</v>
      </c>
      <c r="G281" s="124">
        <f t="shared" ca="1" si="5"/>
        <v>194100.17615094545</v>
      </c>
      <c r="H281" s="124">
        <f t="shared" ca="1" si="6"/>
        <v>2.2737367544323206E-13</v>
      </c>
      <c r="I281" s="192">
        <f t="shared" si="7"/>
        <v>21</v>
      </c>
      <c r="J281" s="125">
        <f t="shared" si="13"/>
        <v>657549.11197648779</v>
      </c>
      <c r="K281" s="125">
        <f t="shared" si="8"/>
        <v>1369.8939832843496</v>
      </c>
      <c r="L281" s="125">
        <f t="shared" si="9"/>
        <v>658919.00595977216</v>
      </c>
      <c r="M281" s="125">
        <f t="shared" ca="1" si="10"/>
        <v>464818.82980882667</v>
      </c>
      <c r="N281" s="125">
        <f t="shared" si="14"/>
        <v>132990.86938749804</v>
      </c>
      <c r="O281" s="125">
        <f t="shared" si="11"/>
        <v>775.7800714270719</v>
      </c>
      <c r="P281" s="125">
        <f t="shared" si="12"/>
        <v>133766.64945892512</v>
      </c>
      <c r="Q281" s="139"/>
      <c r="R281" s="139"/>
      <c r="S281" s="135"/>
      <c r="T281" s="135"/>
      <c r="U281" s="135"/>
      <c r="V281" s="135"/>
      <c r="W281" s="135"/>
      <c r="X281" s="135"/>
      <c r="Y281" s="135"/>
      <c r="Z281" s="135"/>
    </row>
    <row r="282" spans="1:26" ht="23.25" customHeight="1">
      <c r="A282" s="122">
        <v>253</v>
      </c>
      <c r="B282" s="123">
        <f t="shared" ca="1" si="0"/>
        <v>2356.3198166597949</v>
      </c>
      <c r="C282" s="123">
        <f t="shared" ca="1" si="1"/>
        <v>1014.17342038869</v>
      </c>
      <c r="D282" s="124">
        <f t="shared" ca="1" si="2"/>
        <v>407018.94336960267</v>
      </c>
      <c r="E282" s="124">
        <f t="shared" ca="1" si="3"/>
        <v>1342.146396271105</v>
      </c>
      <c r="F282" s="124">
        <f t="shared" ca="1" si="4"/>
        <v>189129.97024532553</v>
      </c>
      <c r="G282" s="124">
        <f t="shared" ca="1" si="5"/>
        <v>192758.02975467435</v>
      </c>
      <c r="H282" s="124">
        <f t="shared" ca="1" si="6"/>
        <v>2.2737367544323206E-13</v>
      </c>
      <c r="I282" s="192">
        <f t="shared" si="7"/>
        <v>21.083333333333332</v>
      </c>
      <c r="J282" s="125">
        <f t="shared" si="13"/>
        <v>658919.00595977216</v>
      </c>
      <c r="K282" s="125">
        <f t="shared" si="8"/>
        <v>1372.7479290828587</v>
      </c>
      <c r="L282" s="125">
        <f t="shared" si="9"/>
        <v>660291.75388885499</v>
      </c>
      <c r="M282" s="125">
        <f t="shared" ca="1" si="10"/>
        <v>467533.72413418064</v>
      </c>
      <c r="N282" s="125">
        <f t="shared" si="14"/>
        <v>133766.64945892512</v>
      </c>
      <c r="O282" s="125">
        <f t="shared" si="11"/>
        <v>780.30545517706321</v>
      </c>
      <c r="P282" s="125">
        <f t="shared" si="12"/>
        <v>134546.95491410219</v>
      </c>
      <c r="Q282" s="139"/>
      <c r="R282" s="139"/>
      <c r="S282" s="135"/>
      <c r="T282" s="135"/>
      <c r="U282" s="135"/>
      <c r="V282" s="135"/>
      <c r="W282" s="135"/>
      <c r="X282" s="135"/>
      <c r="Y282" s="135"/>
      <c r="Z282" s="135"/>
    </row>
    <row r="283" spans="1:26" ht="23.25" customHeight="1">
      <c r="A283" s="122">
        <v>254</v>
      </c>
      <c r="B283" s="123">
        <f t="shared" ca="1" si="0"/>
        <v>2356.3198166597949</v>
      </c>
      <c r="C283" s="123">
        <f t="shared" ca="1" si="1"/>
        <v>1007.1607054681735</v>
      </c>
      <c r="D283" s="124">
        <f t="shared" ca="1" si="2"/>
        <v>408026.10407507082</v>
      </c>
      <c r="E283" s="124">
        <f t="shared" ca="1" si="3"/>
        <v>1349.1591111916214</v>
      </c>
      <c r="F283" s="124">
        <f t="shared" ca="1" si="4"/>
        <v>190479.12935651717</v>
      </c>
      <c r="G283" s="124">
        <f t="shared" ca="1" si="5"/>
        <v>191408.87064348272</v>
      </c>
      <c r="H283" s="124">
        <f t="shared" ca="1" si="6"/>
        <v>2.2737367544323206E-13</v>
      </c>
      <c r="I283" s="192">
        <f t="shared" si="7"/>
        <v>21.166666666666668</v>
      </c>
      <c r="J283" s="125">
        <f t="shared" si="13"/>
        <v>660291.75388885499</v>
      </c>
      <c r="K283" s="125">
        <f t="shared" si="8"/>
        <v>1375.6078206017812</v>
      </c>
      <c r="L283" s="125">
        <f t="shared" si="9"/>
        <v>661667.36170945677</v>
      </c>
      <c r="M283" s="125">
        <f t="shared" ca="1" si="10"/>
        <v>470258.49106597406</v>
      </c>
      <c r="N283" s="125">
        <f t="shared" si="14"/>
        <v>134546.95491410219</v>
      </c>
      <c r="O283" s="125">
        <f t="shared" si="11"/>
        <v>784.85723699892947</v>
      </c>
      <c r="P283" s="125">
        <f t="shared" si="12"/>
        <v>135331.81215110113</v>
      </c>
      <c r="Q283" s="139"/>
      <c r="R283" s="139"/>
      <c r="S283" s="135"/>
      <c r="T283" s="135"/>
      <c r="U283" s="135"/>
      <c r="V283" s="135"/>
      <c r="W283" s="135"/>
      <c r="X283" s="135"/>
      <c r="Y283" s="135"/>
      <c r="Z283" s="135"/>
    </row>
    <row r="284" spans="1:26" ht="23.25" customHeight="1">
      <c r="A284" s="122">
        <v>255</v>
      </c>
      <c r="B284" s="123">
        <f t="shared" ca="1" si="0"/>
        <v>2356.3198166597949</v>
      </c>
      <c r="C284" s="123">
        <f t="shared" ca="1" si="1"/>
        <v>1000.1113491121973</v>
      </c>
      <c r="D284" s="124">
        <f t="shared" ca="1" si="2"/>
        <v>409026.215424183</v>
      </c>
      <c r="E284" s="124">
        <f t="shared" ca="1" si="3"/>
        <v>1356.2084675475976</v>
      </c>
      <c r="F284" s="124">
        <f t="shared" ca="1" si="4"/>
        <v>191835.33782406477</v>
      </c>
      <c r="G284" s="124">
        <f t="shared" ca="1" si="5"/>
        <v>190052.66217593511</v>
      </c>
      <c r="H284" s="124">
        <f t="shared" ca="1" si="6"/>
        <v>1.1368683772161603E-13</v>
      </c>
      <c r="I284" s="192">
        <f t="shared" si="7"/>
        <v>21.25</v>
      </c>
      <c r="J284" s="125">
        <f t="shared" si="13"/>
        <v>661667.36170945677</v>
      </c>
      <c r="K284" s="125">
        <f t="shared" si="8"/>
        <v>1378.473670228035</v>
      </c>
      <c r="L284" s="125">
        <f t="shared" si="9"/>
        <v>663045.83537968481</v>
      </c>
      <c r="M284" s="125">
        <f t="shared" ca="1" si="10"/>
        <v>472993.1732037497</v>
      </c>
      <c r="N284" s="125">
        <f t="shared" si="14"/>
        <v>135331.81215110113</v>
      </c>
      <c r="O284" s="125">
        <f t="shared" si="11"/>
        <v>789.43557088142325</v>
      </c>
      <c r="P284" s="125">
        <f t="shared" si="12"/>
        <v>136121.24772198254</v>
      </c>
      <c r="Q284" s="139"/>
      <c r="R284" s="139"/>
      <c r="S284" s="135"/>
      <c r="T284" s="135"/>
      <c r="U284" s="135"/>
      <c r="V284" s="135"/>
      <c r="W284" s="135"/>
      <c r="X284" s="135"/>
      <c r="Y284" s="135"/>
      <c r="Z284" s="135"/>
    </row>
    <row r="285" spans="1:26" ht="23.25" customHeight="1">
      <c r="A285" s="122">
        <v>256</v>
      </c>
      <c r="B285" s="123">
        <f t="shared" ref="B285:B389" ca="1" si="15">IF(A285&lt;$D$20,$D$19,IF(A285&gt;$D$20,"",(1+$D$13/12)*G284))</f>
        <v>2356.3198166597949</v>
      </c>
      <c r="C285" s="123">
        <f t="shared" ref="C285:C389" ca="1" si="16">IF(A285&gt;$D$20,"",$D$13/12*G284)</f>
        <v>993.02515986926107</v>
      </c>
      <c r="D285" s="124">
        <f t="shared" ref="D285:D389" ca="1" si="17">IF($A285&gt;$D$20,"",SUM(C$30:C285))</f>
        <v>410019.24058405228</v>
      </c>
      <c r="E285" s="124">
        <f t="shared" ref="E285:E389" ca="1" si="18">IF($A285&gt;$D$20,"",B285-C285)</f>
        <v>1363.2946567905337</v>
      </c>
      <c r="F285" s="124">
        <f t="shared" ref="F285:F389" ca="1" si="19">IF($A285&gt;$D$20,"",SUM(E$30:E285))</f>
        <v>193198.6324808553</v>
      </c>
      <c r="G285" s="124">
        <f t="shared" ref="G285:G389" ca="1" si="20">IF(A285&gt;$D$20,"",G284-E285)</f>
        <v>188689.36751914458</v>
      </c>
      <c r="H285" s="124">
        <f t="shared" ref="H285:H389" ca="1" si="21">IF(A285&gt;$D$20,"",-IPMT($D$13/12,A285,$D$14*12,$D$12)-IF(A285&gt;$D$20,0,C285))</f>
        <v>2.2737367544323206E-13</v>
      </c>
      <c r="I285" s="192">
        <f t="shared" ref="I285:I389" si="22">A285/12</f>
        <v>21.333333333333332</v>
      </c>
      <c r="J285" s="125">
        <f t="shared" si="13"/>
        <v>663045.83537968481</v>
      </c>
      <c r="K285" s="125">
        <f t="shared" ref="K285:K389" si="23">J285*($M$15/12)</f>
        <v>1381.3454903743434</v>
      </c>
      <c r="L285" s="125">
        <f t="shared" ref="L285:L389" si="24">(J285+K285)</f>
        <v>664427.18087005918</v>
      </c>
      <c r="M285" s="125">
        <f t="shared" ref="M285:M389" ca="1" si="25">IF(G285="", L285 - 0, L285-G285)</f>
        <v>475737.81335091463</v>
      </c>
      <c r="N285" s="125">
        <f t="shared" si="14"/>
        <v>136121.24772198254</v>
      </c>
      <c r="O285" s="125">
        <f t="shared" ref="O285:O389" si="26">N285*($P$15/12)</f>
        <v>794.04061171156479</v>
      </c>
      <c r="P285" s="125">
        <f t="shared" ref="P285:P389" si="27">O285+N285</f>
        <v>136915.2883336941</v>
      </c>
      <c r="Q285" s="139"/>
      <c r="R285" s="139"/>
      <c r="S285" s="135"/>
      <c r="T285" s="135"/>
      <c r="U285" s="135"/>
      <c r="V285" s="135"/>
      <c r="W285" s="135"/>
      <c r="X285" s="135"/>
      <c r="Y285" s="135"/>
      <c r="Z285" s="135"/>
    </row>
    <row r="286" spans="1:26" ht="23.25" customHeight="1">
      <c r="A286" s="122">
        <v>257</v>
      </c>
      <c r="B286" s="123">
        <f t="shared" ca="1" si="15"/>
        <v>2356.3198166597949</v>
      </c>
      <c r="C286" s="123">
        <f t="shared" ca="1" si="16"/>
        <v>985.90194528753057</v>
      </c>
      <c r="D286" s="124">
        <f t="shared" ca="1" si="17"/>
        <v>411005.14252933982</v>
      </c>
      <c r="E286" s="124">
        <f t="shared" ca="1" si="18"/>
        <v>1370.4178713722645</v>
      </c>
      <c r="F286" s="124">
        <f t="shared" ca="1" si="19"/>
        <v>194569.05035222755</v>
      </c>
      <c r="G286" s="124">
        <f t="shared" ca="1" si="20"/>
        <v>187318.94964777233</v>
      </c>
      <c r="H286" s="124">
        <f t="shared" ca="1" si="21"/>
        <v>2.2737367544323206E-13</v>
      </c>
      <c r="I286" s="192">
        <f t="shared" si="22"/>
        <v>21.416666666666668</v>
      </c>
      <c r="J286" s="125">
        <f t="shared" ref="J286:J389" si="28">L285</f>
        <v>664427.18087005918</v>
      </c>
      <c r="K286" s="125">
        <f t="shared" si="23"/>
        <v>1384.2232934792899</v>
      </c>
      <c r="L286" s="125">
        <f t="shared" si="24"/>
        <v>665811.40416353848</v>
      </c>
      <c r="M286" s="125">
        <f t="shared" ca="1" si="25"/>
        <v>478492.45451576612</v>
      </c>
      <c r="N286" s="125">
        <f t="shared" ref="N286:N389" si="29">P285</f>
        <v>136915.2883336941</v>
      </c>
      <c r="O286" s="125">
        <f t="shared" si="26"/>
        <v>798.6725152798823</v>
      </c>
      <c r="P286" s="125">
        <f t="shared" si="27"/>
        <v>137713.96084897398</v>
      </c>
      <c r="Q286" s="139"/>
      <c r="R286" s="139"/>
      <c r="S286" s="135"/>
      <c r="T286" s="135"/>
      <c r="U286" s="135"/>
      <c r="V286" s="135"/>
      <c r="W286" s="135"/>
      <c r="X286" s="135"/>
      <c r="Y286" s="135"/>
      <c r="Z286" s="135"/>
    </row>
    <row r="287" spans="1:26" ht="23.25" customHeight="1">
      <c r="A287" s="122">
        <v>258</v>
      </c>
      <c r="B287" s="123">
        <f t="shared" ca="1" si="15"/>
        <v>2356.3198166597949</v>
      </c>
      <c r="C287" s="123">
        <f t="shared" ca="1" si="16"/>
        <v>978.74151190961049</v>
      </c>
      <c r="D287" s="124">
        <f t="shared" ca="1" si="17"/>
        <v>411983.8840412494</v>
      </c>
      <c r="E287" s="124">
        <f t="shared" ca="1" si="18"/>
        <v>1377.5783047501845</v>
      </c>
      <c r="F287" s="124">
        <f t="shared" ca="1" si="19"/>
        <v>195946.62865697773</v>
      </c>
      <c r="G287" s="124">
        <f t="shared" ca="1" si="20"/>
        <v>185941.37134302215</v>
      </c>
      <c r="H287" s="124">
        <f t="shared" ca="1" si="21"/>
        <v>1.1368683772161603E-13</v>
      </c>
      <c r="I287" s="192">
        <f t="shared" si="22"/>
        <v>21.5</v>
      </c>
      <c r="J287" s="125">
        <f t="shared" si="28"/>
        <v>665811.40416353848</v>
      </c>
      <c r="K287" s="125">
        <f t="shared" si="23"/>
        <v>1387.1070920073719</v>
      </c>
      <c r="L287" s="125">
        <f t="shared" si="24"/>
        <v>667198.51125554589</v>
      </c>
      <c r="M287" s="125">
        <f t="shared" ca="1" si="25"/>
        <v>481257.13991252374</v>
      </c>
      <c r="N287" s="125">
        <f t="shared" si="29"/>
        <v>137713.96084897398</v>
      </c>
      <c r="O287" s="125">
        <f t="shared" si="26"/>
        <v>803.33143828568154</v>
      </c>
      <c r="P287" s="125">
        <f t="shared" si="27"/>
        <v>138517.29228725965</v>
      </c>
      <c r="Q287" s="139"/>
      <c r="R287" s="139"/>
      <c r="S287" s="135"/>
      <c r="T287" s="135"/>
      <c r="U287" s="135"/>
      <c r="V287" s="135"/>
      <c r="W287" s="135"/>
      <c r="X287" s="135"/>
      <c r="Y287" s="135"/>
      <c r="Z287" s="135"/>
    </row>
    <row r="288" spans="1:26" ht="23.25" customHeight="1">
      <c r="A288" s="122">
        <v>259</v>
      </c>
      <c r="B288" s="123">
        <f t="shared" ca="1" si="15"/>
        <v>2356.3198166597949</v>
      </c>
      <c r="C288" s="123">
        <f t="shared" ca="1" si="16"/>
        <v>971.54366526729086</v>
      </c>
      <c r="D288" s="124">
        <f t="shared" ca="1" si="17"/>
        <v>412955.4277065167</v>
      </c>
      <c r="E288" s="124">
        <f t="shared" ca="1" si="18"/>
        <v>1384.7761513925041</v>
      </c>
      <c r="F288" s="124">
        <f t="shared" ca="1" si="19"/>
        <v>197331.40480837022</v>
      </c>
      <c r="G288" s="124">
        <f t="shared" ca="1" si="20"/>
        <v>184556.59519162966</v>
      </c>
      <c r="H288" s="124">
        <f t="shared" ca="1" si="21"/>
        <v>1.1368683772161603E-13</v>
      </c>
      <c r="I288" s="192">
        <f t="shared" si="22"/>
        <v>21.583333333333332</v>
      </c>
      <c r="J288" s="125">
        <f t="shared" si="28"/>
        <v>667198.51125554589</v>
      </c>
      <c r="K288" s="125">
        <f t="shared" si="23"/>
        <v>1389.996898449054</v>
      </c>
      <c r="L288" s="125">
        <f t="shared" si="24"/>
        <v>668588.50815399492</v>
      </c>
      <c r="M288" s="125">
        <f t="shared" ca="1" si="25"/>
        <v>484031.91296236526</v>
      </c>
      <c r="N288" s="125">
        <f t="shared" si="29"/>
        <v>138517.29228725965</v>
      </c>
      <c r="O288" s="125">
        <f t="shared" si="26"/>
        <v>808.01753834234796</v>
      </c>
      <c r="P288" s="125">
        <f t="shared" si="27"/>
        <v>139325.30982560199</v>
      </c>
      <c r="Q288" s="139"/>
      <c r="R288" s="139"/>
      <c r="S288" s="135"/>
      <c r="T288" s="135"/>
      <c r="U288" s="135"/>
      <c r="V288" s="135"/>
      <c r="W288" s="135"/>
      <c r="X288" s="135"/>
      <c r="Y288" s="135"/>
      <c r="Z288" s="135"/>
    </row>
    <row r="289" spans="1:26" ht="23.25" customHeight="1">
      <c r="A289" s="122">
        <v>260</v>
      </c>
      <c r="B289" s="123">
        <f t="shared" ca="1" si="15"/>
        <v>2356.3198166597949</v>
      </c>
      <c r="C289" s="123">
        <f t="shared" ca="1" si="16"/>
        <v>964.3082098762651</v>
      </c>
      <c r="D289" s="124">
        <f t="shared" ca="1" si="17"/>
        <v>413919.73591639294</v>
      </c>
      <c r="E289" s="124">
        <f t="shared" ca="1" si="18"/>
        <v>1392.0116067835297</v>
      </c>
      <c r="F289" s="124">
        <f t="shared" ca="1" si="19"/>
        <v>198723.41641515374</v>
      </c>
      <c r="G289" s="124">
        <f t="shared" ca="1" si="20"/>
        <v>183164.58358484614</v>
      </c>
      <c r="H289" s="124">
        <f t="shared" ca="1" si="21"/>
        <v>1.1368683772161603E-13</v>
      </c>
      <c r="I289" s="192">
        <f t="shared" si="22"/>
        <v>21.666666666666668</v>
      </c>
      <c r="J289" s="125">
        <f t="shared" si="28"/>
        <v>668588.50815399492</v>
      </c>
      <c r="K289" s="125">
        <f t="shared" si="23"/>
        <v>1392.8927253208228</v>
      </c>
      <c r="L289" s="125">
        <f t="shared" si="24"/>
        <v>669981.40087931568</v>
      </c>
      <c r="M289" s="125">
        <f t="shared" ca="1" si="25"/>
        <v>486816.81729446957</v>
      </c>
      <c r="N289" s="125">
        <f t="shared" si="29"/>
        <v>139325.30982560199</v>
      </c>
      <c r="O289" s="125">
        <f t="shared" si="26"/>
        <v>812.73097398267828</v>
      </c>
      <c r="P289" s="125">
        <f t="shared" si="27"/>
        <v>140138.04079958468</v>
      </c>
      <c r="Q289" s="139"/>
      <c r="R289" s="139"/>
      <c r="S289" s="135"/>
      <c r="T289" s="135"/>
      <c r="U289" s="135"/>
      <c r="V289" s="135"/>
      <c r="W289" s="135"/>
      <c r="X289" s="135"/>
      <c r="Y289" s="135"/>
      <c r="Z289" s="135"/>
    </row>
    <row r="290" spans="1:26" ht="23.25" customHeight="1">
      <c r="A290" s="122">
        <v>261</v>
      </c>
      <c r="B290" s="123">
        <f t="shared" ca="1" si="15"/>
        <v>2356.3198166597949</v>
      </c>
      <c r="C290" s="123">
        <f t="shared" ca="1" si="16"/>
        <v>957.03494923082121</v>
      </c>
      <c r="D290" s="124">
        <f t="shared" ca="1" si="17"/>
        <v>414876.77086562378</v>
      </c>
      <c r="E290" s="124">
        <f t="shared" ca="1" si="18"/>
        <v>1399.2848674289737</v>
      </c>
      <c r="F290" s="124">
        <f t="shared" ca="1" si="19"/>
        <v>200122.70128258271</v>
      </c>
      <c r="G290" s="124">
        <f t="shared" ca="1" si="20"/>
        <v>181765.29871741717</v>
      </c>
      <c r="H290" s="124">
        <f t="shared" ca="1" si="21"/>
        <v>-2.2737367544323206E-13</v>
      </c>
      <c r="I290" s="192">
        <f t="shared" si="22"/>
        <v>21.75</v>
      </c>
      <c r="J290" s="125">
        <f t="shared" si="28"/>
        <v>669981.40087931568</v>
      </c>
      <c r="K290" s="125">
        <f t="shared" si="23"/>
        <v>1395.794585165241</v>
      </c>
      <c r="L290" s="125">
        <f t="shared" si="24"/>
        <v>671377.1954644809</v>
      </c>
      <c r="M290" s="125">
        <f t="shared" ca="1" si="25"/>
        <v>489611.89674706373</v>
      </c>
      <c r="N290" s="125">
        <f t="shared" si="29"/>
        <v>140138.04079958468</v>
      </c>
      <c r="O290" s="125">
        <f t="shared" si="26"/>
        <v>817.47190466424399</v>
      </c>
      <c r="P290" s="125">
        <f t="shared" si="27"/>
        <v>140955.51270424892</v>
      </c>
      <c r="Q290" s="139"/>
      <c r="R290" s="139"/>
      <c r="S290" s="135"/>
      <c r="T290" s="135"/>
      <c r="U290" s="135"/>
      <c r="V290" s="135"/>
      <c r="W290" s="135"/>
      <c r="X290" s="135"/>
      <c r="Y290" s="135"/>
      <c r="Z290" s="135"/>
    </row>
    <row r="291" spans="1:26" ht="23.25" customHeight="1">
      <c r="A291" s="122">
        <v>262</v>
      </c>
      <c r="B291" s="123">
        <f t="shared" ca="1" si="15"/>
        <v>2356.3198166597949</v>
      </c>
      <c r="C291" s="123">
        <f t="shared" ca="1" si="16"/>
        <v>949.72368579850479</v>
      </c>
      <c r="D291" s="124">
        <f t="shared" ca="1" si="17"/>
        <v>415826.49455142231</v>
      </c>
      <c r="E291" s="124">
        <f t="shared" ca="1" si="18"/>
        <v>1406.59613086129</v>
      </c>
      <c r="F291" s="124">
        <f t="shared" ca="1" si="19"/>
        <v>201529.297413444</v>
      </c>
      <c r="G291" s="124">
        <f t="shared" ca="1" si="20"/>
        <v>180358.70258655588</v>
      </c>
      <c r="H291" s="124">
        <f t="shared" ca="1" si="21"/>
        <v>0</v>
      </c>
      <c r="I291" s="192">
        <f t="shared" si="22"/>
        <v>21.833333333333332</v>
      </c>
      <c r="J291" s="125">
        <f t="shared" si="28"/>
        <v>671377.1954644809</v>
      </c>
      <c r="K291" s="125">
        <f t="shared" si="23"/>
        <v>1398.7024905510018</v>
      </c>
      <c r="L291" s="125">
        <f t="shared" si="24"/>
        <v>672775.89795503195</v>
      </c>
      <c r="M291" s="125">
        <f t="shared" ca="1" si="25"/>
        <v>492417.1953684761</v>
      </c>
      <c r="N291" s="125">
        <f t="shared" si="29"/>
        <v>140955.51270424892</v>
      </c>
      <c r="O291" s="125">
        <f t="shared" si="26"/>
        <v>822.24049077478537</v>
      </c>
      <c r="P291" s="125">
        <f t="shared" si="27"/>
        <v>141777.75319502372</v>
      </c>
      <c r="Q291" s="139"/>
      <c r="R291" s="139"/>
      <c r="S291" s="135"/>
      <c r="T291" s="135"/>
      <c r="U291" s="135"/>
      <c r="V291" s="135"/>
      <c r="W291" s="135"/>
      <c r="X291" s="135"/>
      <c r="Y291" s="135"/>
      <c r="Z291" s="135"/>
    </row>
    <row r="292" spans="1:26" ht="23.25" customHeight="1">
      <c r="A292" s="122">
        <v>263</v>
      </c>
      <c r="B292" s="123">
        <f t="shared" ca="1" si="15"/>
        <v>2356.3198166597949</v>
      </c>
      <c r="C292" s="123">
        <f t="shared" ca="1" si="16"/>
        <v>942.37422101475454</v>
      </c>
      <c r="D292" s="124">
        <f t="shared" ca="1" si="17"/>
        <v>416768.86877243704</v>
      </c>
      <c r="E292" s="124">
        <f t="shared" ca="1" si="18"/>
        <v>1413.9455956450404</v>
      </c>
      <c r="F292" s="124">
        <f t="shared" ca="1" si="19"/>
        <v>202943.24300908906</v>
      </c>
      <c r="G292" s="124">
        <f t="shared" ca="1" si="20"/>
        <v>178944.75699091083</v>
      </c>
      <c r="H292" s="124">
        <f t="shared" ca="1" si="21"/>
        <v>0</v>
      </c>
      <c r="I292" s="192">
        <f t="shared" si="22"/>
        <v>21.916666666666668</v>
      </c>
      <c r="J292" s="125">
        <f t="shared" si="28"/>
        <v>672775.89795503195</v>
      </c>
      <c r="K292" s="125">
        <f t="shared" si="23"/>
        <v>1401.6164540729833</v>
      </c>
      <c r="L292" s="125">
        <f t="shared" si="24"/>
        <v>674177.51440910494</v>
      </c>
      <c r="M292" s="125">
        <f t="shared" ca="1" si="25"/>
        <v>495232.75741819409</v>
      </c>
      <c r="N292" s="125">
        <f t="shared" si="29"/>
        <v>141777.75319502372</v>
      </c>
      <c r="O292" s="125">
        <f t="shared" si="26"/>
        <v>827.0368936376384</v>
      </c>
      <c r="P292" s="125">
        <f t="shared" si="27"/>
        <v>142604.79008866136</v>
      </c>
      <c r="Q292" s="139"/>
      <c r="R292" s="139"/>
      <c r="S292" s="135"/>
      <c r="T292" s="135"/>
      <c r="U292" s="135"/>
      <c r="V292" s="135"/>
      <c r="W292" s="135"/>
      <c r="X292" s="135"/>
      <c r="Y292" s="135"/>
      <c r="Z292" s="135"/>
    </row>
    <row r="293" spans="1:26" ht="23.25" customHeight="1">
      <c r="A293" s="122">
        <v>264</v>
      </c>
      <c r="B293" s="123">
        <f t="shared" ca="1" si="15"/>
        <v>2356.3198166597949</v>
      </c>
      <c r="C293" s="123">
        <f t="shared" ca="1" si="16"/>
        <v>934.98635527750912</v>
      </c>
      <c r="D293" s="124">
        <f t="shared" ca="1" si="17"/>
        <v>417703.85512771457</v>
      </c>
      <c r="E293" s="124">
        <f t="shared" ca="1" si="18"/>
        <v>1421.3334613822858</v>
      </c>
      <c r="F293" s="124">
        <f t="shared" ca="1" si="19"/>
        <v>204364.57647047134</v>
      </c>
      <c r="G293" s="124">
        <f t="shared" ca="1" si="20"/>
        <v>177523.42352952855</v>
      </c>
      <c r="H293" s="124">
        <f t="shared" ca="1" si="21"/>
        <v>2.2737367544323206E-13</v>
      </c>
      <c r="I293" s="192">
        <f t="shared" si="22"/>
        <v>22</v>
      </c>
      <c r="J293" s="125">
        <f t="shared" si="28"/>
        <v>674177.51440910494</v>
      </c>
      <c r="K293" s="125">
        <f t="shared" si="23"/>
        <v>1404.5364883523021</v>
      </c>
      <c r="L293" s="125">
        <f t="shared" si="24"/>
        <v>675582.05089745729</v>
      </c>
      <c r="M293" s="125">
        <f t="shared" ca="1" si="25"/>
        <v>498058.62736792874</v>
      </c>
      <c r="N293" s="125">
        <f t="shared" si="29"/>
        <v>142604.79008866136</v>
      </c>
      <c r="O293" s="125">
        <f t="shared" si="26"/>
        <v>831.8612755171913</v>
      </c>
      <c r="P293" s="125">
        <f t="shared" si="27"/>
        <v>143436.65136417854</v>
      </c>
      <c r="Q293" s="139"/>
      <c r="R293" s="139"/>
      <c r="S293" s="135"/>
      <c r="T293" s="135"/>
      <c r="U293" s="135"/>
      <c r="V293" s="135"/>
      <c r="W293" s="135"/>
      <c r="X293" s="135"/>
      <c r="Y293" s="135"/>
      <c r="Z293" s="135"/>
    </row>
    <row r="294" spans="1:26" ht="23.25" customHeight="1">
      <c r="A294" s="122">
        <v>265</v>
      </c>
      <c r="B294" s="123">
        <f t="shared" ca="1" si="15"/>
        <v>2356.3198166597949</v>
      </c>
      <c r="C294" s="123">
        <f t="shared" ca="1" si="16"/>
        <v>927.55988794178677</v>
      </c>
      <c r="D294" s="124">
        <f t="shared" ca="1" si="17"/>
        <v>418631.41501565638</v>
      </c>
      <c r="E294" s="124">
        <f t="shared" ca="1" si="18"/>
        <v>1428.7599287180083</v>
      </c>
      <c r="F294" s="124">
        <f t="shared" ca="1" si="19"/>
        <v>205793.33639918934</v>
      </c>
      <c r="G294" s="124">
        <f t="shared" ca="1" si="20"/>
        <v>176094.66360081054</v>
      </c>
      <c r="H294" s="124">
        <f t="shared" ca="1" si="21"/>
        <v>-2.2737367544323206E-13</v>
      </c>
      <c r="I294" s="192">
        <f t="shared" si="22"/>
        <v>22.083333333333332</v>
      </c>
      <c r="J294" s="125">
        <f t="shared" si="28"/>
        <v>675582.05089745729</v>
      </c>
      <c r="K294" s="125">
        <f t="shared" si="23"/>
        <v>1407.4626060363694</v>
      </c>
      <c r="L294" s="125">
        <f t="shared" si="24"/>
        <v>676989.51350349362</v>
      </c>
      <c r="M294" s="125">
        <f t="shared" ca="1" si="25"/>
        <v>500894.84990268305</v>
      </c>
      <c r="N294" s="125">
        <f t="shared" si="29"/>
        <v>143436.65136417854</v>
      </c>
      <c r="O294" s="125">
        <f t="shared" si="26"/>
        <v>836.71379962437481</v>
      </c>
      <c r="P294" s="125">
        <f t="shared" si="27"/>
        <v>144273.36516380293</v>
      </c>
      <c r="Q294" s="139"/>
      <c r="R294" s="139"/>
      <c r="S294" s="135"/>
      <c r="T294" s="135"/>
      <c r="U294" s="135"/>
      <c r="V294" s="135"/>
      <c r="W294" s="135"/>
      <c r="X294" s="135"/>
      <c r="Y294" s="135"/>
      <c r="Z294" s="135"/>
    </row>
    <row r="295" spans="1:26" ht="23.25" customHeight="1">
      <c r="A295" s="122">
        <v>266</v>
      </c>
      <c r="B295" s="123">
        <f t="shared" ca="1" si="15"/>
        <v>2356.3198166597949</v>
      </c>
      <c r="C295" s="123">
        <f t="shared" ca="1" si="16"/>
        <v>920.09461731423517</v>
      </c>
      <c r="D295" s="124">
        <f t="shared" ca="1" si="17"/>
        <v>419551.50963297061</v>
      </c>
      <c r="E295" s="124">
        <f t="shared" ca="1" si="18"/>
        <v>1436.2251993455598</v>
      </c>
      <c r="F295" s="124">
        <f t="shared" ca="1" si="19"/>
        <v>207229.5615985349</v>
      </c>
      <c r="G295" s="124">
        <f t="shared" ca="1" si="20"/>
        <v>174658.43840146498</v>
      </c>
      <c r="H295" s="124">
        <f t="shared" ca="1" si="21"/>
        <v>0</v>
      </c>
      <c r="I295" s="192">
        <f t="shared" si="22"/>
        <v>22.166666666666668</v>
      </c>
      <c r="J295" s="125">
        <f t="shared" si="28"/>
        <v>676989.51350349362</v>
      </c>
      <c r="K295" s="125">
        <f t="shared" si="23"/>
        <v>1410.394819798945</v>
      </c>
      <c r="L295" s="125">
        <f t="shared" si="24"/>
        <v>678399.90832329262</v>
      </c>
      <c r="M295" s="125">
        <f t="shared" ca="1" si="25"/>
        <v>503741.46992182767</v>
      </c>
      <c r="N295" s="125">
        <f t="shared" si="29"/>
        <v>144273.36516380293</v>
      </c>
      <c r="O295" s="125">
        <f t="shared" si="26"/>
        <v>841.59463012218373</v>
      </c>
      <c r="P295" s="125">
        <f t="shared" si="27"/>
        <v>145114.95979392511</v>
      </c>
      <c r="Q295" s="139"/>
      <c r="R295" s="139"/>
      <c r="S295" s="135"/>
      <c r="T295" s="135"/>
      <c r="U295" s="135"/>
      <c r="V295" s="135"/>
      <c r="W295" s="135"/>
      <c r="X295" s="135"/>
      <c r="Y295" s="135"/>
      <c r="Z295" s="135"/>
    </row>
    <row r="296" spans="1:26" ht="23.25" customHeight="1">
      <c r="A296" s="122">
        <v>267</v>
      </c>
      <c r="B296" s="123">
        <f t="shared" ca="1" si="15"/>
        <v>2356.3198166597949</v>
      </c>
      <c r="C296" s="123">
        <f t="shared" ca="1" si="16"/>
        <v>912.59034064765467</v>
      </c>
      <c r="D296" s="124">
        <f t="shared" ca="1" si="17"/>
        <v>420464.09997361829</v>
      </c>
      <c r="E296" s="124">
        <f t="shared" ca="1" si="18"/>
        <v>1443.7294760121404</v>
      </c>
      <c r="F296" s="124">
        <f t="shared" ca="1" si="19"/>
        <v>208673.29107454704</v>
      </c>
      <c r="G296" s="124">
        <f t="shared" ca="1" si="20"/>
        <v>173214.70892545284</v>
      </c>
      <c r="H296" s="124">
        <f t="shared" ca="1" si="21"/>
        <v>0</v>
      </c>
      <c r="I296" s="192">
        <f t="shared" si="22"/>
        <v>22.25</v>
      </c>
      <c r="J296" s="125">
        <f t="shared" si="28"/>
        <v>678399.90832329262</v>
      </c>
      <c r="K296" s="125">
        <f t="shared" si="23"/>
        <v>1413.333142340193</v>
      </c>
      <c r="L296" s="125">
        <f t="shared" si="24"/>
        <v>679813.2414656328</v>
      </c>
      <c r="M296" s="125">
        <f t="shared" ca="1" si="25"/>
        <v>506598.53254017996</v>
      </c>
      <c r="N296" s="125">
        <f t="shared" si="29"/>
        <v>145114.95979392511</v>
      </c>
      <c r="O296" s="125">
        <f t="shared" si="26"/>
        <v>846.50393213122982</v>
      </c>
      <c r="P296" s="125">
        <f t="shared" si="27"/>
        <v>145961.46372605633</v>
      </c>
      <c r="Q296" s="139"/>
      <c r="R296" s="139"/>
      <c r="S296" s="135"/>
      <c r="T296" s="135"/>
      <c r="U296" s="135"/>
      <c r="V296" s="135"/>
      <c r="W296" s="135"/>
      <c r="X296" s="135"/>
      <c r="Y296" s="135"/>
      <c r="Z296" s="135"/>
    </row>
    <row r="297" spans="1:26" ht="23.25" customHeight="1">
      <c r="A297" s="122">
        <v>268</v>
      </c>
      <c r="B297" s="123">
        <f t="shared" ca="1" si="15"/>
        <v>2356.3198166597949</v>
      </c>
      <c r="C297" s="123">
        <f t="shared" ca="1" si="16"/>
        <v>905.04685413549112</v>
      </c>
      <c r="D297" s="124">
        <f t="shared" ca="1" si="17"/>
        <v>421369.14682775375</v>
      </c>
      <c r="E297" s="124">
        <f t="shared" ca="1" si="18"/>
        <v>1451.2729625243037</v>
      </c>
      <c r="F297" s="124">
        <f t="shared" ca="1" si="19"/>
        <v>210124.56403707134</v>
      </c>
      <c r="G297" s="124">
        <f t="shared" ca="1" si="20"/>
        <v>171763.43596292855</v>
      </c>
      <c r="H297" s="124">
        <f t="shared" ca="1" si="21"/>
        <v>2.2737367544323206E-13</v>
      </c>
      <c r="I297" s="192">
        <f t="shared" si="22"/>
        <v>22.333333333333332</v>
      </c>
      <c r="J297" s="125">
        <f t="shared" si="28"/>
        <v>679813.2414656328</v>
      </c>
      <c r="K297" s="125">
        <f t="shared" si="23"/>
        <v>1416.277586386735</v>
      </c>
      <c r="L297" s="125">
        <f t="shared" si="24"/>
        <v>681229.51905201958</v>
      </c>
      <c r="M297" s="125">
        <f t="shared" ca="1" si="25"/>
        <v>509466.083089091</v>
      </c>
      <c r="N297" s="125">
        <f t="shared" si="29"/>
        <v>145961.46372605633</v>
      </c>
      <c r="O297" s="125">
        <f t="shared" si="26"/>
        <v>851.44187173532862</v>
      </c>
      <c r="P297" s="125">
        <f t="shared" si="27"/>
        <v>146812.90559779166</v>
      </c>
      <c r="Q297" s="139"/>
      <c r="R297" s="139"/>
      <c r="S297" s="135"/>
      <c r="T297" s="135"/>
      <c r="U297" s="135"/>
      <c r="V297" s="135"/>
      <c r="W297" s="135"/>
      <c r="X297" s="135"/>
      <c r="Y297" s="135"/>
      <c r="Z297" s="135"/>
    </row>
    <row r="298" spans="1:26" ht="23.25" customHeight="1">
      <c r="A298" s="122">
        <v>269</v>
      </c>
      <c r="B298" s="123">
        <f t="shared" ca="1" si="15"/>
        <v>2356.3198166597949</v>
      </c>
      <c r="C298" s="123">
        <f t="shared" ca="1" si="16"/>
        <v>897.46395290630176</v>
      </c>
      <c r="D298" s="124">
        <f t="shared" ca="1" si="17"/>
        <v>422266.61078066006</v>
      </c>
      <c r="E298" s="124">
        <f t="shared" ca="1" si="18"/>
        <v>1458.8558637534932</v>
      </c>
      <c r="F298" s="124">
        <f t="shared" ca="1" si="19"/>
        <v>211583.41990082484</v>
      </c>
      <c r="G298" s="124">
        <f t="shared" ca="1" si="20"/>
        <v>170304.58009917504</v>
      </c>
      <c r="H298" s="124">
        <f t="shared" ca="1" si="21"/>
        <v>0</v>
      </c>
      <c r="I298" s="192">
        <f t="shared" si="22"/>
        <v>22.416666666666668</v>
      </c>
      <c r="J298" s="125">
        <f t="shared" si="28"/>
        <v>681229.51905201958</v>
      </c>
      <c r="K298" s="125">
        <f t="shared" si="23"/>
        <v>1419.2281646917074</v>
      </c>
      <c r="L298" s="125">
        <f t="shared" si="24"/>
        <v>682648.74721671129</v>
      </c>
      <c r="M298" s="125">
        <f t="shared" ca="1" si="25"/>
        <v>512344.16711753624</v>
      </c>
      <c r="N298" s="125">
        <f t="shared" si="29"/>
        <v>146812.90559779166</v>
      </c>
      <c r="O298" s="125">
        <f t="shared" si="26"/>
        <v>856.40861598711808</v>
      </c>
      <c r="P298" s="125">
        <f t="shared" si="27"/>
        <v>147669.31421377877</v>
      </c>
      <c r="Q298" s="139"/>
      <c r="R298" s="139"/>
      <c r="S298" s="135"/>
      <c r="T298" s="135"/>
      <c r="U298" s="135"/>
      <c r="V298" s="135"/>
      <c r="W298" s="135"/>
      <c r="X298" s="135"/>
      <c r="Y298" s="135"/>
      <c r="Z298" s="135"/>
    </row>
    <row r="299" spans="1:26" ht="23.25" customHeight="1">
      <c r="A299" s="122">
        <v>270</v>
      </c>
      <c r="B299" s="123">
        <f t="shared" ca="1" si="15"/>
        <v>2356.3198166597949</v>
      </c>
      <c r="C299" s="123">
        <f t="shared" ca="1" si="16"/>
        <v>889.84143101818972</v>
      </c>
      <c r="D299" s="124">
        <f t="shared" ca="1" si="17"/>
        <v>423156.45221167826</v>
      </c>
      <c r="E299" s="124">
        <f t="shared" ca="1" si="18"/>
        <v>1466.4783856416052</v>
      </c>
      <c r="F299" s="124">
        <f t="shared" ca="1" si="19"/>
        <v>213049.89828646646</v>
      </c>
      <c r="G299" s="124">
        <f t="shared" ca="1" si="20"/>
        <v>168838.10171353343</v>
      </c>
      <c r="H299" s="124">
        <f t="shared" ca="1" si="21"/>
        <v>0</v>
      </c>
      <c r="I299" s="192">
        <f t="shared" si="22"/>
        <v>22.5</v>
      </c>
      <c r="J299" s="125">
        <f t="shared" si="28"/>
        <v>682648.74721671129</v>
      </c>
      <c r="K299" s="125">
        <f t="shared" si="23"/>
        <v>1422.1848900348152</v>
      </c>
      <c r="L299" s="125">
        <f t="shared" si="24"/>
        <v>684070.93210674613</v>
      </c>
      <c r="M299" s="125">
        <f t="shared" ca="1" si="25"/>
        <v>515232.83039321273</v>
      </c>
      <c r="N299" s="125">
        <f t="shared" si="29"/>
        <v>147669.31421377877</v>
      </c>
      <c r="O299" s="125">
        <f t="shared" si="26"/>
        <v>861.40433291370948</v>
      </c>
      <c r="P299" s="125">
        <f t="shared" si="27"/>
        <v>148530.71854669249</v>
      </c>
      <c r="Q299" s="139"/>
      <c r="R299" s="139"/>
      <c r="S299" s="135"/>
      <c r="T299" s="135"/>
      <c r="U299" s="135"/>
      <c r="V299" s="135"/>
      <c r="W299" s="135"/>
      <c r="X299" s="135"/>
      <c r="Y299" s="135"/>
      <c r="Z299" s="135"/>
    </row>
    <row r="300" spans="1:26" ht="23.25" customHeight="1">
      <c r="A300" s="122">
        <v>271</v>
      </c>
      <c r="B300" s="123">
        <f t="shared" ca="1" si="15"/>
        <v>2356.3198166597949</v>
      </c>
      <c r="C300" s="123">
        <f t="shared" ca="1" si="16"/>
        <v>882.17908145321223</v>
      </c>
      <c r="D300" s="124">
        <f t="shared" ca="1" si="17"/>
        <v>424038.63129313145</v>
      </c>
      <c r="E300" s="124">
        <f t="shared" ca="1" si="18"/>
        <v>1474.1407352065826</v>
      </c>
      <c r="F300" s="124">
        <f t="shared" ca="1" si="19"/>
        <v>214524.03902167303</v>
      </c>
      <c r="G300" s="124">
        <f t="shared" ca="1" si="20"/>
        <v>167363.96097832685</v>
      </c>
      <c r="H300" s="124">
        <f t="shared" ca="1" si="21"/>
        <v>1.1368683772161603E-13</v>
      </c>
      <c r="I300" s="192">
        <f t="shared" si="22"/>
        <v>22.583333333333332</v>
      </c>
      <c r="J300" s="125">
        <f t="shared" si="28"/>
        <v>684070.93210674613</v>
      </c>
      <c r="K300" s="125">
        <f t="shared" si="23"/>
        <v>1425.1477752223877</v>
      </c>
      <c r="L300" s="125">
        <f t="shared" si="24"/>
        <v>685496.07988196856</v>
      </c>
      <c r="M300" s="125">
        <f t="shared" ca="1" si="25"/>
        <v>518132.11890364171</v>
      </c>
      <c r="N300" s="125">
        <f t="shared" si="29"/>
        <v>148530.71854669249</v>
      </c>
      <c r="O300" s="125">
        <f t="shared" si="26"/>
        <v>866.42919152237289</v>
      </c>
      <c r="P300" s="125">
        <f t="shared" si="27"/>
        <v>149397.14773821484</v>
      </c>
      <c r="Q300" s="139"/>
      <c r="R300" s="139"/>
      <c r="S300" s="135"/>
      <c r="T300" s="135"/>
      <c r="U300" s="135"/>
      <c r="V300" s="135"/>
      <c r="W300" s="135"/>
      <c r="X300" s="135"/>
      <c r="Y300" s="135"/>
      <c r="Z300" s="135"/>
    </row>
    <row r="301" spans="1:26" ht="23.25" customHeight="1">
      <c r="A301" s="122">
        <v>272</v>
      </c>
      <c r="B301" s="123">
        <f t="shared" ca="1" si="15"/>
        <v>2356.3198166597949</v>
      </c>
      <c r="C301" s="123">
        <f t="shared" ca="1" si="16"/>
        <v>874.47669611175786</v>
      </c>
      <c r="D301" s="124">
        <f t="shared" ca="1" si="17"/>
        <v>424913.10798924323</v>
      </c>
      <c r="E301" s="124">
        <f t="shared" ca="1" si="18"/>
        <v>1481.8431205480369</v>
      </c>
      <c r="F301" s="124">
        <f t="shared" ca="1" si="19"/>
        <v>216005.88214222106</v>
      </c>
      <c r="G301" s="124">
        <f t="shared" ca="1" si="20"/>
        <v>165882.11785777882</v>
      </c>
      <c r="H301" s="124">
        <f t="shared" ca="1" si="21"/>
        <v>0</v>
      </c>
      <c r="I301" s="192">
        <f t="shared" si="22"/>
        <v>22.666666666666668</v>
      </c>
      <c r="J301" s="125">
        <f t="shared" si="28"/>
        <v>685496.07988196856</v>
      </c>
      <c r="K301" s="125">
        <f t="shared" si="23"/>
        <v>1428.1168330874345</v>
      </c>
      <c r="L301" s="125">
        <f t="shared" si="24"/>
        <v>686924.19671505596</v>
      </c>
      <c r="M301" s="125">
        <f t="shared" ca="1" si="25"/>
        <v>521042.07885727717</v>
      </c>
      <c r="N301" s="125">
        <f t="shared" si="29"/>
        <v>149397.14773821484</v>
      </c>
      <c r="O301" s="125">
        <f t="shared" si="26"/>
        <v>871.48336180625324</v>
      </c>
      <c r="P301" s="125">
        <f t="shared" si="27"/>
        <v>150268.6311000211</v>
      </c>
      <c r="Q301" s="139"/>
      <c r="R301" s="139"/>
      <c r="S301" s="135"/>
      <c r="T301" s="135"/>
      <c r="U301" s="135"/>
      <c r="V301" s="135"/>
      <c r="W301" s="135"/>
      <c r="X301" s="135"/>
      <c r="Y301" s="135"/>
      <c r="Z301" s="135"/>
    </row>
    <row r="302" spans="1:26" ht="23.25" customHeight="1">
      <c r="A302" s="122">
        <v>273</v>
      </c>
      <c r="B302" s="123">
        <f t="shared" ca="1" si="15"/>
        <v>2356.3198166597949</v>
      </c>
      <c r="C302" s="123">
        <f t="shared" ca="1" si="16"/>
        <v>866.73406580689448</v>
      </c>
      <c r="D302" s="124">
        <f t="shared" ca="1" si="17"/>
        <v>425779.84205505013</v>
      </c>
      <c r="E302" s="124">
        <f t="shared" ca="1" si="18"/>
        <v>1489.5857508529004</v>
      </c>
      <c r="F302" s="124">
        <f t="shared" ca="1" si="19"/>
        <v>217495.46789307395</v>
      </c>
      <c r="G302" s="124">
        <f t="shared" ca="1" si="20"/>
        <v>164392.53210692594</v>
      </c>
      <c r="H302" s="124">
        <f t="shared" ca="1" si="21"/>
        <v>0</v>
      </c>
      <c r="I302" s="192">
        <f t="shared" si="22"/>
        <v>22.75</v>
      </c>
      <c r="J302" s="125">
        <f t="shared" si="28"/>
        <v>686924.19671505596</v>
      </c>
      <c r="K302" s="125">
        <f t="shared" si="23"/>
        <v>1431.0920764896998</v>
      </c>
      <c r="L302" s="125">
        <f t="shared" si="24"/>
        <v>688355.28879154567</v>
      </c>
      <c r="M302" s="125">
        <f t="shared" ca="1" si="25"/>
        <v>523962.7566846197</v>
      </c>
      <c r="N302" s="125">
        <f t="shared" si="29"/>
        <v>150268.6311000211</v>
      </c>
      <c r="O302" s="125">
        <f t="shared" si="26"/>
        <v>876.56701475012312</v>
      </c>
      <c r="P302" s="125">
        <f t="shared" si="27"/>
        <v>151145.19811477122</v>
      </c>
      <c r="Q302" s="139"/>
      <c r="R302" s="139"/>
      <c r="S302" s="135"/>
      <c r="T302" s="135"/>
      <c r="U302" s="135"/>
      <c r="V302" s="135"/>
      <c r="W302" s="135"/>
      <c r="X302" s="135"/>
      <c r="Y302" s="135"/>
      <c r="Z302" s="135"/>
    </row>
    <row r="303" spans="1:26" ht="23.25" customHeight="1">
      <c r="A303" s="122">
        <v>274</v>
      </c>
      <c r="B303" s="123">
        <f t="shared" ca="1" si="15"/>
        <v>2356.3198166597949</v>
      </c>
      <c r="C303" s="123">
        <f t="shared" ca="1" si="16"/>
        <v>858.95098025868811</v>
      </c>
      <c r="D303" s="124">
        <f t="shared" ca="1" si="17"/>
        <v>426638.79303530883</v>
      </c>
      <c r="E303" s="124">
        <f t="shared" ca="1" si="18"/>
        <v>1497.3688364011068</v>
      </c>
      <c r="F303" s="124">
        <f t="shared" ca="1" si="19"/>
        <v>218992.83672947506</v>
      </c>
      <c r="G303" s="124">
        <f t="shared" ca="1" si="20"/>
        <v>162895.16327052482</v>
      </c>
      <c r="H303" s="124">
        <f t="shared" ca="1" si="21"/>
        <v>0</v>
      </c>
      <c r="I303" s="192">
        <f t="shared" si="22"/>
        <v>22.833333333333332</v>
      </c>
      <c r="J303" s="125">
        <f t="shared" si="28"/>
        <v>688355.28879154567</v>
      </c>
      <c r="K303" s="125">
        <f t="shared" si="23"/>
        <v>1434.0735183157201</v>
      </c>
      <c r="L303" s="125">
        <f t="shared" si="24"/>
        <v>689789.36230986135</v>
      </c>
      <c r="M303" s="125">
        <f t="shared" ca="1" si="25"/>
        <v>526894.19903933653</v>
      </c>
      <c r="N303" s="125">
        <f t="shared" si="29"/>
        <v>151145.19811477122</v>
      </c>
      <c r="O303" s="125">
        <f t="shared" si="26"/>
        <v>881.68032233616555</v>
      </c>
      <c r="P303" s="125">
        <f t="shared" si="27"/>
        <v>152026.8784371074</v>
      </c>
      <c r="Q303" s="139"/>
      <c r="R303" s="139"/>
      <c r="S303" s="135"/>
      <c r="T303" s="135"/>
      <c r="U303" s="135"/>
      <c r="V303" s="135"/>
      <c r="W303" s="135"/>
      <c r="X303" s="135"/>
      <c r="Y303" s="135"/>
      <c r="Z303" s="135"/>
    </row>
    <row r="304" spans="1:26" ht="23.25" customHeight="1">
      <c r="A304" s="122">
        <v>275</v>
      </c>
      <c r="B304" s="123">
        <f t="shared" ca="1" si="15"/>
        <v>2356.3198166597949</v>
      </c>
      <c r="C304" s="123">
        <f t="shared" ca="1" si="16"/>
        <v>851.1272280884923</v>
      </c>
      <c r="D304" s="124">
        <f t="shared" ca="1" si="17"/>
        <v>427489.92026339733</v>
      </c>
      <c r="E304" s="124">
        <f t="shared" ca="1" si="18"/>
        <v>1505.1925885713026</v>
      </c>
      <c r="F304" s="124">
        <f t="shared" ca="1" si="19"/>
        <v>220498.02931804638</v>
      </c>
      <c r="G304" s="124">
        <f t="shared" ca="1" si="20"/>
        <v>161389.97068195351</v>
      </c>
      <c r="H304" s="124">
        <f t="shared" ca="1" si="21"/>
        <v>0</v>
      </c>
      <c r="I304" s="192">
        <f t="shared" si="22"/>
        <v>22.916666666666668</v>
      </c>
      <c r="J304" s="125">
        <f t="shared" si="28"/>
        <v>689789.36230986135</v>
      </c>
      <c r="K304" s="125">
        <f t="shared" si="23"/>
        <v>1437.0611714788779</v>
      </c>
      <c r="L304" s="125">
        <f t="shared" si="24"/>
        <v>691226.42348134017</v>
      </c>
      <c r="M304" s="125">
        <f t="shared" ca="1" si="25"/>
        <v>529836.45279938669</v>
      </c>
      <c r="N304" s="125">
        <f t="shared" si="29"/>
        <v>152026.8784371074</v>
      </c>
      <c r="O304" s="125">
        <f t="shared" si="26"/>
        <v>886.82345754979326</v>
      </c>
      <c r="P304" s="125">
        <f t="shared" si="27"/>
        <v>152913.70189465719</v>
      </c>
      <c r="Q304" s="139"/>
      <c r="R304" s="139"/>
      <c r="S304" s="135"/>
      <c r="T304" s="135"/>
      <c r="U304" s="135"/>
      <c r="V304" s="135"/>
      <c r="W304" s="135"/>
      <c r="X304" s="135"/>
      <c r="Y304" s="135"/>
      <c r="Z304" s="135"/>
    </row>
    <row r="305" spans="1:26" ht="23.25" customHeight="1">
      <c r="A305" s="122">
        <v>276</v>
      </c>
      <c r="B305" s="123">
        <f t="shared" ca="1" si="15"/>
        <v>2356.3198166597949</v>
      </c>
      <c r="C305" s="123">
        <f t="shared" ca="1" si="16"/>
        <v>843.2625968132071</v>
      </c>
      <c r="D305" s="124">
        <f t="shared" ca="1" si="17"/>
        <v>428333.18286021054</v>
      </c>
      <c r="E305" s="124">
        <f t="shared" ca="1" si="18"/>
        <v>1513.0572198465879</v>
      </c>
      <c r="F305" s="124">
        <f t="shared" ca="1" si="19"/>
        <v>222011.08653789296</v>
      </c>
      <c r="G305" s="124">
        <f t="shared" ca="1" si="20"/>
        <v>159876.91346210692</v>
      </c>
      <c r="H305" s="124">
        <f t="shared" ca="1" si="21"/>
        <v>2.2737367544323206E-13</v>
      </c>
      <c r="I305" s="192">
        <f t="shared" si="22"/>
        <v>23</v>
      </c>
      <c r="J305" s="125">
        <f t="shared" si="28"/>
        <v>691226.42348134017</v>
      </c>
      <c r="K305" s="125">
        <f t="shared" si="23"/>
        <v>1440.0550489194586</v>
      </c>
      <c r="L305" s="125">
        <f t="shared" si="24"/>
        <v>692666.47853025969</v>
      </c>
      <c r="M305" s="125">
        <f t="shared" ca="1" si="25"/>
        <v>532789.56506815273</v>
      </c>
      <c r="N305" s="125">
        <f t="shared" si="29"/>
        <v>152913.70189465719</v>
      </c>
      <c r="O305" s="125">
        <f t="shared" si="26"/>
        <v>891.99659438550032</v>
      </c>
      <c r="P305" s="125">
        <f t="shared" si="27"/>
        <v>153805.6984890427</v>
      </c>
      <c r="Q305" s="139"/>
      <c r="R305" s="139"/>
      <c r="S305" s="135"/>
      <c r="T305" s="135"/>
      <c r="U305" s="135"/>
      <c r="V305" s="135"/>
      <c r="W305" s="135"/>
      <c r="X305" s="135"/>
      <c r="Y305" s="135"/>
      <c r="Z305" s="135"/>
    </row>
    <row r="306" spans="1:26" ht="23.25" customHeight="1">
      <c r="A306" s="122">
        <v>277</v>
      </c>
      <c r="B306" s="123">
        <f t="shared" ca="1" si="15"/>
        <v>2356.3198166597949</v>
      </c>
      <c r="C306" s="123">
        <f t="shared" ca="1" si="16"/>
        <v>835.35687283950881</v>
      </c>
      <c r="D306" s="124">
        <f t="shared" ca="1" si="17"/>
        <v>429168.53973305004</v>
      </c>
      <c r="E306" s="124">
        <f t="shared" ca="1" si="18"/>
        <v>1520.962943820286</v>
      </c>
      <c r="F306" s="124">
        <f t="shared" ca="1" si="19"/>
        <v>223532.04948171324</v>
      </c>
      <c r="G306" s="124">
        <f t="shared" ca="1" si="20"/>
        <v>158355.95051828664</v>
      </c>
      <c r="H306" s="124">
        <f t="shared" ca="1" si="21"/>
        <v>0</v>
      </c>
      <c r="I306" s="192">
        <f t="shared" si="22"/>
        <v>23.083333333333332</v>
      </c>
      <c r="J306" s="125">
        <f t="shared" si="28"/>
        <v>692666.47853025969</v>
      </c>
      <c r="K306" s="125">
        <f t="shared" si="23"/>
        <v>1443.0551636047076</v>
      </c>
      <c r="L306" s="125">
        <f t="shared" si="24"/>
        <v>694109.53369386436</v>
      </c>
      <c r="M306" s="125">
        <f t="shared" ca="1" si="25"/>
        <v>535753.58317557769</v>
      </c>
      <c r="N306" s="125">
        <f t="shared" si="29"/>
        <v>153805.6984890427</v>
      </c>
      <c r="O306" s="125">
        <f t="shared" si="26"/>
        <v>897.19990785274911</v>
      </c>
      <c r="P306" s="125">
        <f t="shared" si="27"/>
        <v>154702.89839689544</v>
      </c>
      <c r="Q306" s="139"/>
      <c r="R306" s="139"/>
      <c r="S306" s="135"/>
      <c r="T306" s="135"/>
      <c r="U306" s="135"/>
      <c r="V306" s="135"/>
      <c r="W306" s="135"/>
      <c r="X306" s="135"/>
      <c r="Y306" s="135"/>
      <c r="Z306" s="135"/>
    </row>
    <row r="307" spans="1:26" ht="23.25" customHeight="1">
      <c r="A307" s="122">
        <v>278</v>
      </c>
      <c r="B307" s="123">
        <f t="shared" ca="1" si="15"/>
        <v>2356.3198166597949</v>
      </c>
      <c r="C307" s="123">
        <f t="shared" ca="1" si="16"/>
        <v>827.40984145804782</v>
      </c>
      <c r="D307" s="124">
        <f t="shared" ca="1" si="17"/>
        <v>429995.94957450806</v>
      </c>
      <c r="E307" s="124">
        <f t="shared" ca="1" si="18"/>
        <v>1528.9099752017471</v>
      </c>
      <c r="F307" s="124">
        <f t="shared" ca="1" si="19"/>
        <v>225060.95945691498</v>
      </c>
      <c r="G307" s="124">
        <f t="shared" ca="1" si="20"/>
        <v>156827.04054308491</v>
      </c>
      <c r="H307" s="124">
        <f t="shared" ca="1" si="21"/>
        <v>0</v>
      </c>
      <c r="I307" s="192">
        <f t="shared" si="22"/>
        <v>23.166666666666668</v>
      </c>
      <c r="J307" s="125">
        <f t="shared" si="28"/>
        <v>694109.53369386436</v>
      </c>
      <c r="K307" s="125">
        <f t="shared" si="23"/>
        <v>1446.0615285288841</v>
      </c>
      <c r="L307" s="125">
        <f t="shared" si="24"/>
        <v>695555.59522239328</v>
      </c>
      <c r="M307" s="125">
        <f t="shared" ca="1" si="25"/>
        <v>538728.55467930832</v>
      </c>
      <c r="N307" s="125">
        <f t="shared" si="29"/>
        <v>154702.89839689544</v>
      </c>
      <c r="O307" s="125">
        <f t="shared" si="26"/>
        <v>902.43357398189016</v>
      </c>
      <c r="P307" s="125">
        <f t="shared" si="27"/>
        <v>155605.33197087733</v>
      </c>
      <c r="Q307" s="139"/>
      <c r="R307" s="139"/>
      <c r="S307" s="135"/>
      <c r="T307" s="135"/>
      <c r="U307" s="135"/>
      <c r="V307" s="135"/>
      <c r="W307" s="135"/>
      <c r="X307" s="135"/>
      <c r="Y307" s="135"/>
      <c r="Z307" s="135"/>
    </row>
    <row r="308" spans="1:26" ht="23.25" customHeight="1">
      <c r="A308" s="122">
        <v>279</v>
      </c>
      <c r="B308" s="123">
        <f t="shared" ca="1" si="15"/>
        <v>2356.3198166597949</v>
      </c>
      <c r="C308" s="123">
        <f t="shared" ca="1" si="16"/>
        <v>819.42128683761871</v>
      </c>
      <c r="D308" s="124">
        <f t="shared" ca="1" si="17"/>
        <v>430815.37086134567</v>
      </c>
      <c r="E308" s="124">
        <f t="shared" ca="1" si="18"/>
        <v>1536.8985298221762</v>
      </c>
      <c r="F308" s="124">
        <f t="shared" ca="1" si="19"/>
        <v>226597.85798673716</v>
      </c>
      <c r="G308" s="124">
        <f t="shared" ca="1" si="20"/>
        <v>155290.14201326272</v>
      </c>
      <c r="H308" s="124">
        <f t="shared" ca="1" si="21"/>
        <v>-1.1368683772161603E-13</v>
      </c>
      <c r="I308" s="192">
        <f t="shared" si="22"/>
        <v>23.25</v>
      </c>
      <c r="J308" s="125">
        <f t="shared" si="28"/>
        <v>695555.59522239328</v>
      </c>
      <c r="K308" s="125">
        <f t="shared" si="23"/>
        <v>1449.0741567133193</v>
      </c>
      <c r="L308" s="125">
        <f t="shared" si="24"/>
        <v>697004.66937910661</v>
      </c>
      <c r="M308" s="125">
        <f t="shared" ca="1" si="25"/>
        <v>541714.52736584388</v>
      </c>
      <c r="N308" s="125">
        <f t="shared" si="29"/>
        <v>155605.33197087733</v>
      </c>
      <c r="O308" s="125">
        <f t="shared" si="26"/>
        <v>907.69776983011786</v>
      </c>
      <c r="P308" s="125">
        <f t="shared" si="27"/>
        <v>156513.02974070745</v>
      </c>
      <c r="Q308" s="139"/>
      <c r="R308" s="139"/>
      <c r="S308" s="135"/>
      <c r="T308" s="135"/>
      <c r="U308" s="135"/>
      <c r="V308" s="135"/>
      <c r="W308" s="135"/>
      <c r="X308" s="135"/>
      <c r="Y308" s="135"/>
      <c r="Z308" s="135"/>
    </row>
    <row r="309" spans="1:26" ht="23.25" customHeight="1">
      <c r="A309" s="122">
        <v>280</v>
      </c>
      <c r="B309" s="123">
        <f t="shared" ca="1" si="15"/>
        <v>2356.3198166597949</v>
      </c>
      <c r="C309" s="123">
        <f t="shared" ca="1" si="16"/>
        <v>811.39099201929776</v>
      </c>
      <c r="D309" s="124">
        <f t="shared" ca="1" si="17"/>
        <v>431626.76185336499</v>
      </c>
      <c r="E309" s="124">
        <f t="shared" ca="1" si="18"/>
        <v>1544.9288246404972</v>
      </c>
      <c r="F309" s="124">
        <f t="shared" ca="1" si="19"/>
        <v>228142.78681137765</v>
      </c>
      <c r="G309" s="124">
        <f t="shared" ca="1" si="20"/>
        <v>153745.21318862223</v>
      </c>
      <c r="H309" s="124">
        <f t="shared" ca="1" si="21"/>
        <v>0</v>
      </c>
      <c r="I309" s="192">
        <f t="shared" si="22"/>
        <v>23.333333333333332</v>
      </c>
      <c r="J309" s="125">
        <f t="shared" si="28"/>
        <v>697004.66937910661</v>
      </c>
      <c r="K309" s="125">
        <f t="shared" si="23"/>
        <v>1452.0930612064722</v>
      </c>
      <c r="L309" s="125">
        <f t="shared" si="24"/>
        <v>698456.76244031312</v>
      </c>
      <c r="M309" s="125">
        <f t="shared" ca="1" si="25"/>
        <v>544711.54925169086</v>
      </c>
      <c r="N309" s="125">
        <f t="shared" si="29"/>
        <v>156513.02974070745</v>
      </c>
      <c r="O309" s="125">
        <f t="shared" si="26"/>
        <v>912.99267348746014</v>
      </c>
      <c r="P309" s="125">
        <f t="shared" si="27"/>
        <v>157426.02241419491</v>
      </c>
      <c r="Q309" s="139"/>
      <c r="R309" s="139"/>
      <c r="S309" s="135"/>
      <c r="T309" s="135"/>
      <c r="U309" s="135"/>
      <c r="V309" s="135"/>
      <c r="W309" s="135"/>
      <c r="X309" s="135"/>
      <c r="Y309" s="135"/>
      <c r="Z309" s="135"/>
    </row>
    <row r="310" spans="1:26" ht="23.25" customHeight="1">
      <c r="A310" s="122">
        <v>281</v>
      </c>
      <c r="B310" s="123">
        <f t="shared" ca="1" si="15"/>
        <v>2356.3198166597949</v>
      </c>
      <c r="C310" s="123">
        <f t="shared" ca="1" si="16"/>
        <v>803.31873891055125</v>
      </c>
      <c r="D310" s="124">
        <f t="shared" ca="1" si="17"/>
        <v>432430.08059227554</v>
      </c>
      <c r="E310" s="124">
        <f t="shared" ca="1" si="18"/>
        <v>1553.0010777492437</v>
      </c>
      <c r="F310" s="124">
        <f t="shared" ca="1" si="19"/>
        <v>229695.78788912689</v>
      </c>
      <c r="G310" s="124">
        <f t="shared" ca="1" si="20"/>
        <v>152192.21211087299</v>
      </c>
      <c r="H310" s="124">
        <f t="shared" ca="1" si="21"/>
        <v>0</v>
      </c>
      <c r="I310" s="192">
        <f t="shared" si="22"/>
        <v>23.416666666666668</v>
      </c>
      <c r="J310" s="125">
        <f t="shared" si="28"/>
        <v>698456.76244031312</v>
      </c>
      <c r="K310" s="125">
        <f t="shared" si="23"/>
        <v>1455.1182550839856</v>
      </c>
      <c r="L310" s="125">
        <f t="shared" si="24"/>
        <v>699911.88069539715</v>
      </c>
      <c r="M310" s="125">
        <f t="shared" ca="1" si="25"/>
        <v>547719.66858452419</v>
      </c>
      <c r="N310" s="125">
        <f t="shared" si="29"/>
        <v>157426.02241419491</v>
      </c>
      <c r="O310" s="125">
        <f t="shared" si="26"/>
        <v>918.31846408280376</v>
      </c>
      <c r="P310" s="125">
        <f t="shared" si="27"/>
        <v>158344.34087827773</v>
      </c>
      <c r="Q310" s="139"/>
      <c r="R310" s="139"/>
      <c r="S310" s="135"/>
      <c r="T310" s="135"/>
      <c r="U310" s="135"/>
      <c r="V310" s="135"/>
      <c r="W310" s="135"/>
      <c r="X310" s="135"/>
      <c r="Y310" s="135"/>
      <c r="Z310" s="135"/>
    </row>
    <row r="311" spans="1:26" ht="23.25" customHeight="1">
      <c r="A311" s="122">
        <v>282</v>
      </c>
      <c r="B311" s="123">
        <f t="shared" ca="1" si="15"/>
        <v>2356.3198166597949</v>
      </c>
      <c r="C311" s="123">
        <f t="shared" ca="1" si="16"/>
        <v>795.20430827931148</v>
      </c>
      <c r="D311" s="124">
        <f t="shared" ca="1" si="17"/>
        <v>433225.28490055486</v>
      </c>
      <c r="E311" s="124">
        <f t="shared" ca="1" si="18"/>
        <v>1561.1155083804833</v>
      </c>
      <c r="F311" s="124">
        <f t="shared" ca="1" si="19"/>
        <v>231256.90339750738</v>
      </c>
      <c r="G311" s="124">
        <f t="shared" ca="1" si="20"/>
        <v>150631.0966024925</v>
      </c>
      <c r="H311" s="124">
        <f t="shared" ca="1" si="21"/>
        <v>-2.2737367544323206E-13</v>
      </c>
      <c r="I311" s="192">
        <f t="shared" si="22"/>
        <v>23.5</v>
      </c>
      <c r="J311" s="125">
        <f t="shared" si="28"/>
        <v>699911.88069539715</v>
      </c>
      <c r="K311" s="125">
        <f t="shared" si="23"/>
        <v>1458.1497514487442</v>
      </c>
      <c r="L311" s="125">
        <f t="shared" si="24"/>
        <v>701370.03044684592</v>
      </c>
      <c r="M311" s="125">
        <f t="shared" ca="1" si="25"/>
        <v>550738.93384435342</v>
      </c>
      <c r="N311" s="125">
        <f t="shared" si="29"/>
        <v>158344.34087827773</v>
      </c>
      <c r="O311" s="125">
        <f t="shared" si="26"/>
        <v>923.6753217899535</v>
      </c>
      <c r="P311" s="125">
        <f t="shared" si="27"/>
        <v>159268.01620006768</v>
      </c>
      <c r="Q311" s="139"/>
      <c r="R311" s="139"/>
      <c r="S311" s="135"/>
      <c r="T311" s="135"/>
      <c r="U311" s="135"/>
      <c r="V311" s="135"/>
      <c r="W311" s="135"/>
      <c r="X311" s="135"/>
      <c r="Y311" s="135"/>
      <c r="Z311" s="135"/>
    </row>
    <row r="312" spans="1:26" ht="23.25" customHeight="1">
      <c r="A312" s="122">
        <v>283</v>
      </c>
      <c r="B312" s="123">
        <f t="shared" ca="1" si="15"/>
        <v>2356.3198166597949</v>
      </c>
      <c r="C312" s="123">
        <f t="shared" ca="1" si="16"/>
        <v>787.04747974802342</v>
      </c>
      <c r="D312" s="124">
        <f t="shared" ca="1" si="17"/>
        <v>434012.33238030289</v>
      </c>
      <c r="E312" s="124">
        <f t="shared" ca="1" si="18"/>
        <v>1569.2723369117716</v>
      </c>
      <c r="F312" s="124">
        <f t="shared" ca="1" si="19"/>
        <v>232826.17573441914</v>
      </c>
      <c r="G312" s="124">
        <f t="shared" ca="1" si="20"/>
        <v>149061.82426558074</v>
      </c>
      <c r="H312" s="124">
        <f t="shared" ca="1" si="21"/>
        <v>0</v>
      </c>
      <c r="I312" s="192">
        <f t="shared" si="22"/>
        <v>23.583333333333332</v>
      </c>
      <c r="J312" s="125">
        <f t="shared" si="28"/>
        <v>701370.03044684592</v>
      </c>
      <c r="K312" s="125">
        <f t="shared" si="23"/>
        <v>1461.187563430929</v>
      </c>
      <c r="L312" s="125">
        <f t="shared" si="24"/>
        <v>702831.21801027691</v>
      </c>
      <c r="M312" s="125">
        <f t="shared" ca="1" si="25"/>
        <v>553769.39374469616</v>
      </c>
      <c r="N312" s="125">
        <f t="shared" si="29"/>
        <v>159268.01620006768</v>
      </c>
      <c r="O312" s="125">
        <f t="shared" si="26"/>
        <v>929.06342783372816</v>
      </c>
      <c r="P312" s="125">
        <f t="shared" si="27"/>
        <v>160197.0796279014</v>
      </c>
      <c r="Q312" s="139"/>
      <c r="R312" s="139"/>
      <c r="S312" s="135"/>
      <c r="T312" s="135"/>
      <c r="U312" s="135"/>
      <c r="V312" s="135"/>
      <c r="W312" s="135"/>
      <c r="X312" s="135"/>
      <c r="Y312" s="135"/>
      <c r="Z312" s="135"/>
    </row>
    <row r="313" spans="1:26" ht="23.25" customHeight="1">
      <c r="A313" s="122">
        <v>284</v>
      </c>
      <c r="B313" s="123">
        <f t="shared" ca="1" si="15"/>
        <v>2356.3198166597949</v>
      </c>
      <c r="C313" s="123">
        <f t="shared" ca="1" si="16"/>
        <v>778.84803178765947</v>
      </c>
      <c r="D313" s="124">
        <f t="shared" ca="1" si="17"/>
        <v>434791.18041209056</v>
      </c>
      <c r="E313" s="124">
        <f t="shared" ca="1" si="18"/>
        <v>1577.4717848721355</v>
      </c>
      <c r="F313" s="124">
        <f t="shared" ca="1" si="19"/>
        <v>234403.64751929129</v>
      </c>
      <c r="G313" s="124">
        <f t="shared" ca="1" si="20"/>
        <v>147484.35248070859</v>
      </c>
      <c r="H313" s="124">
        <f t="shared" ca="1" si="21"/>
        <v>-2.2737367544323206E-13</v>
      </c>
      <c r="I313" s="192">
        <f t="shared" si="22"/>
        <v>23.666666666666668</v>
      </c>
      <c r="J313" s="125">
        <f t="shared" si="28"/>
        <v>702831.21801027691</v>
      </c>
      <c r="K313" s="125">
        <f t="shared" si="23"/>
        <v>1464.2317041880769</v>
      </c>
      <c r="L313" s="125">
        <f t="shared" si="24"/>
        <v>704295.44971446495</v>
      </c>
      <c r="M313" s="125">
        <f t="shared" ca="1" si="25"/>
        <v>556811.09723375633</v>
      </c>
      <c r="N313" s="125">
        <f t="shared" si="29"/>
        <v>160197.0796279014</v>
      </c>
      <c r="O313" s="125">
        <f t="shared" si="26"/>
        <v>934.48296449609154</v>
      </c>
      <c r="P313" s="125">
        <f t="shared" si="27"/>
        <v>161131.5625923975</v>
      </c>
      <c r="Q313" s="139"/>
      <c r="R313" s="139"/>
      <c r="S313" s="135"/>
      <c r="T313" s="135"/>
      <c r="U313" s="135"/>
      <c r="V313" s="135"/>
      <c r="W313" s="135"/>
      <c r="X313" s="135"/>
      <c r="Y313" s="135"/>
      <c r="Z313" s="135"/>
    </row>
    <row r="314" spans="1:26" ht="23.25" customHeight="1">
      <c r="A314" s="122">
        <v>285</v>
      </c>
      <c r="B314" s="123">
        <f t="shared" ca="1" si="15"/>
        <v>2356.3198166597949</v>
      </c>
      <c r="C314" s="123">
        <f t="shared" ca="1" si="16"/>
        <v>770.60574171170242</v>
      </c>
      <c r="D314" s="124">
        <f t="shared" ca="1" si="17"/>
        <v>435561.78615380224</v>
      </c>
      <c r="E314" s="124">
        <f t="shared" ca="1" si="18"/>
        <v>1585.7140749480925</v>
      </c>
      <c r="F314" s="124">
        <f t="shared" ca="1" si="19"/>
        <v>235989.3615942394</v>
      </c>
      <c r="G314" s="124">
        <f t="shared" ca="1" si="20"/>
        <v>145898.63840576049</v>
      </c>
      <c r="H314" s="124">
        <f t="shared" ca="1" si="21"/>
        <v>0</v>
      </c>
      <c r="I314" s="192">
        <f t="shared" si="22"/>
        <v>23.75</v>
      </c>
      <c r="J314" s="125">
        <f t="shared" si="28"/>
        <v>704295.44971446495</v>
      </c>
      <c r="K314" s="125">
        <f t="shared" si="23"/>
        <v>1467.2821869051354</v>
      </c>
      <c r="L314" s="125">
        <f t="shared" si="24"/>
        <v>705762.73190137011</v>
      </c>
      <c r="M314" s="125">
        <f t="shared" ca="1" si="25"/>
        <v>559864.09349560959</v>
      </c>
      <c r="N314" s="125">
        <f t="shared" si="29"/>
        <v>161131.5625923975</v>
      </c>
      <c r="O314" s="125">
        <f t="shared" si="26"/>
        <v>939.93411512231876</v>
      </c>
      <c r="P314" s="125">
        <f t="shared" si="27"/>
        <v>162071.49670751981</v>
      </c>
      <c r="Q314" s="139"/>
      <c r="R314" s="139"/>
      <c r="S314" s="135"/>
      <c r="T314" s="135"/>
      <c r="U314" s="135"/>
      <c r="V314" s="135"/>
      <c r="W314" s="135"/>
      <c r="X314" s="135"/>
      <c r="Y314" s="135"/>
      <c r="Z314" s="135"/>
    </row>
    <row r="315" spans="1:26" ht="23.25" customHeight="1">
      <c r="A315" s="122">
        <v>286</v>
      </c>
      <c r="B315" s="123">
        <f t="shared" ca="1" si="15"/>
        <v>2356.3198166597949</v>
      </c>
      <c r="C315" s="123">
        <f t="shared" ca="1" si="16"/>
        <v>762.32038567009863</v>
      </c>
      <c r="D315" s="124">
        <f t="shared" ca="1" si="17"/>
        <v>436324.10653947236</v>
      </c>
      <c r="E315" s="124">
        <f t="shared" ca="1" si="18"/>
        <v>1593.9994309896963</v>
      </c>
      <c r="F315" s="124">
        <f t="shared" ca="1" si="19"/>
        <v>237583.3610252291</v>
      </c>
      <c r="G315" s="124">
        <f t="shared" ca="1" si="20"/>
        <v>144304.63897477079</v>
      </c>
      <c r="H315" s="124">
        <f t="shared" ca="1" si="21"/>
        <v>0</v>
      </c>
      <c r="I315" s="192">
        <f t="shared" si="22"/>
        <v>23.833333333333332</v>
      </c>
      <c r="J315" s="125">
        <f t="shared" si="28"/>
        <v>705762.73190137011</v>
      </c>
      <c r="K315" s="125">
        <f t="shared" si="23"/>
        <v>1470.339024794521</v>
      </c>
      <c r="L315" s="125">
        <f t="shared" si="24"/>
        <v>707233.07092616463</v>
      </c>
      <c r="M315" s="125">
        <f t="shared" ca="1" si="25"/>
        <v>562928.43195139384</v>
      </c>
      <c r="N315" s="125">
        <f t="shared" si="29"/>
        <v>162071.49670751981</v>
      </c>
      <c r="O315" s="125">
        <f t="shared" si="26"/>
        <v>945.41706412719896</v>
      </c>
      <c r="P315" s="125">
        <f t="shared" si="27"/>
        <v>163016.913771647</v>
      </c>
      <c r="Q315" s="139"/>
      <c r="R315" s="139"/>
      <c r="S315" s="135"/>
      <c r="T315" s="135"/>
      <c r="U315" s="135"/>
      <c r="V315" s="135"/>
      <c r="W315" s="135"/>
      <c r="X315" s="135"/>
      <c r="Y315" s="135"/>
      <c r="Z315" s="135"/>
    </row>
    <row r="316" spans="1:26" ht="23.25" customHeight="1">
      <c r="A316" s="122">
        <v>287</v>
      </c>
      <c r="B316" s="123">
        <f t="shared" ca="1" si="15"/>
        <v>2356.3198166597949</v>
      </c>
      <c r="C316" s="123">
        <f t="shared" ca="1" si="16"/>
        <v>753.99173864317743</v>
      </c>
      <c r="D316" s="124">
        <f t="shared" ca="1" si="17"/>
        <v>437078.09827811556</v>
      </c>
      <c r="E316" s="124">
        <f t="shared" ca="1" si="18"/>
        <v>1602.3280780166174</v>
      </c>
      <c r="F316" s="124">
        <f t="shared" ca="1" si="19"/>
        <v>239185.68910324571</v>
      </c>
      <c r="G316" s="124">
        <f t="shared" ca="1" si="20"/>
        <v>142702.31089675418</v>
      </c>
      <c r="H316" s="124">
        <f t="shared" ca="1" si="21"/>
        <v>0</v>
      </c>
      <c r="I316" s="192">
        <f t="shared" si="22"/>
        <v>23.916666666666668</v>
      </c>
      <c r="J316" s="125">
        <f t="shared" si="28"/>
        <v>707233.07092616463</v>
      </c>
      <c r="K316" s="125">
        <f t="shared" si="23"/>
        <v>1473.4022310961764</v>
      </c>
      <c r="L316" s="125">
        <f t="shared" si="24"/>
        <v>708706.4731572608</v>
      </c>
      <c r="M316" s="125">
        <f t="shared" ca="1" si="25"/>
        <v>566004.16226050665</v>
      </c>
      <c r="N316" s="125">
        <f t="shared" si="29"/>
        <v>163016.913771647</v>
      </c>
      <c r="O316" s="125">
        <f t="shared" si="26"/>
        <v>950.93199700127423</v>
      </c>
      <c r="P316" s="125">
        <f t="shared" si="27"/>
        <v>163967.84576864829</v>
      </c>
      <c r="Q316" s="139"/>
      <c r="R316" s="139"/>
      <c r="S316" s="135"/>
      <c r="T316" s="135"/>
      <c r="U316" s="135"/>
      <c r="V316" s="135"/>
      <c r="W316" s="135"/>
      <c r="X316" s="135"/>
      <c r="Y316" s="135"/>
      <c r="Z316" s="135"/>
    </row>
    <row r="317" spans="1:26" ht="23.25" customHeight="1">
      <c r="A317" s="122">
        <v>288</v>
      </c>
      <c r="B317" s="123">
        <f t="shared" ca="1" si="15"/>
        <v>2356.3198166597949</v>
      </c>
      <c r="C317" s="123">
        <f t="shared" ca="1" si="16"/>
        <v>745.6195744355407</v>
      </c>
      <c r="D317" s="124">
        <f t="shared" ca="1" si="17"/>
        <v>437823.71785255108</v>
      </c>
      <c r="E317" s="124">
        <f t="shared" ca="1" si="18"/>
        <v>1610.7002422242542</v>
      </c>
      <c r="F317" s="124">
        <f t="shared" ca="1" si="19"/>
        <v>240796.38934546997</v>
      </c>
      <c r="G317" s="124">
        <f t="shared" ca="1" si="20"/>
        <v>141091.61065452991</v>
      </c>
      <c r="H317" s="124">
        <f t="shared" ca="1" si="21"/>
        <v>0</v>
      </c>
      <c r="I317" s="192">
        <f t="shared" si="22"/>
        <v>24</v>
      </c>
      <c r="J317" s="125">
        <f t="shared" si="28"/>
        <v>708706.4731572608</v>
      </c>
      <c r="K317" s="125">
        <f t="shared" si="23"/>
        <v>1476.4718190776266</v>
      </c>
      <c r="L317" s="125">
        <f t="shared" si="24"/>
        <v>710182.94497633842</v>
      </c>
      <c r="M317" s="125">
        <f t="shared" ca="1" si="25"/>
        <v>569091.33432180854</v>
      </c>
      <c r="N317" s="125">
        <f t="shared" si="29"/>
        <v>163967.84576864829</v>
      </c>
      <c r="O317" s="125">
        <f t="shared" si="26"/>
        <v>956.47910031711501</v>
      </c>
      <c r="P317" s="125">
        <f t="shared" si="27"/>
        <v>164924.3248689654</v>
      </c>
      <c r="Q317" s="139"/>
      <c r="R317" s="139"/>
      <c r="S317" s="135"/>
      <c r="T317" s="135"/>
      <c r="U317" s="135"/>
      <c r="V317" s="135"/>
      <c r="W317" s="135"/>
      <c r="X317" s="135"/>
      <c r="Y317" s="135"/>
      <c r="Z317" s="135"/>
    </row>
    <row r="318" spans="1:26" ht="23.25" customHeight="1">
      <c r="A318" s="122">
        <v>289</v>
      </c>
      <c r="B318" s="123">
        <f t="shared" ca="1" si="15"/>
        <v>2356.3198166597949</v>
      </c>
      <c r="C318" s="123">
        <f t="shared" ca="1" si="16"/>
        <v>737.20366566991891</v>
      </c>
      <c r="D318" s="124">
        <f t="shared" ca="1" si="17"/>
        <v>438560.92151822097</v>
      </c>
      <c r="E318" s="124">
        <f t="shared" ca="1" si="18"/>
        <v>1619.1161509898761</v>
      </c>
      <c r="F318" s="124">
        <f t="shared" ca="1" si="19"/>
        <v>242415.50549645984</v>
      </c>
      <c r="G318" s="124">
        <f t="shared" ca="1" si="20"/>
        <v>139472.49450354005</v>
      </c>
      <c r="H318" s="124">
        <f t="shared" ca="1" si="21"/>
        <v>1.1368683772161603E-13</v>
      </c>
      <c r="I318" s="192">
        <f t="shared" si="22"/>
        <v>24.083333333333332</v>
      </c>
      <c r="J318" s="125">
        <f t="shared" si="28"/>
        <v>710182.94497633842</v>
      </c>
      <c r="K318" s="125">
        <f t="shared" si="23"/>
        <v>1479.5478020340383</v>
      </c>
      <c r="L318" s="125">
        <f t="shared" si="24"/>
        <v>711662.49277837249</v>
      </c>
      <c r="M318" s="125">
        <f t="shared" ca="1" si="25"/>
        <v>572189.9982748325</v>
      </c>
      <c r="N318" s="125">
        <f t="shared" si="29"/>
        <v>164924.3248689654</v>
      </c>
      <c r="O318" s="125">
        <f t="shared" si="26"/>
        <v>962.05856173563154</v>
      </c>
      <c r="P318" s="125">
        <f t="shared" si="27"/>
        <v>165886.38343070104</v>
      </c>
      <c r="Q318" s="139"/>
      <c r="R318" s="139"/>
      <c r="S318" s="135"/>
      <c r="T318" s="135"/>
      <c r="U318" s="135"/>
      <c r="V318" s="135"/>
      <c r="W318" s="135"/>
      <c r="X318" s="135"/>
      <c r="Y318" s="135"/>
      <c r="Z318" s="135"/>
    </row>
    <row r="319" spans="1:26" ht="23.25" customHeight="1">
      <c r="A319" s="122">
        <v>290</v>
      </c>
      <c r="B319" s="123">
        <f t="shared" ca="1" si="15"/>
        <v>2356.3198166597949</v>
      </c>
      <c r="C319" s="123">
        <f t="shared" ca="1" si="16"/>
        <v>728.74378378099675</v>
      </c>
      <c r="D319" s="124">
        <f t="shared" ca="1" si="17"/>
        <v>439289.66530200199</v>
      </c>
      <c r="E319" s="124">
        <f t="shared" ca="1" si="18"/>
        <v>1627.5760328787983</v>
      </c>
      <c r="F319" s="124">
        <f t="shared" ca="1" si="19"/>
        <v>244043.08152933864</v>
      </c>
      <c r="G319" s="124">
        <f t="shared" ca="1" si="20"/>
        <v>137844.91847066124</v>
      </c>
      <c r="H319" s="124">
        <f t="shared" ca="1" si="21"/>
        <v>0</v>
      </c>
      <c r="I319" s="192">
        <f t="shared" si="22"/>
        <v>24.166666666666668</v>
      </c>
      <c r="J319" s="125">
        <f t="shared" si="28"/>
        <v>711662.49277837249</v>
      </c>
      <c r="K319" s="125">
        <f t="shared" si="23"/>
        <v>1482.6301932882759</v>
      </c>
      <c r="L319" s="125">
        <f t="shared" si="24"/>
        <v>713145.12297166081</v>
      </c>
      <c r="M319" s="125">
        <f t="shared" ca="1" si="25"/>
        <v>575300.20450099953</v>
      </c>
      <c r="N319" s="125">
        <f t="shared" si="29"/>
        <v>165886.38343070104</v>
      </c>
      <c r="O319" s="125">
        <f t="shared" si="26"/>
        <v>967.67057001242279</v>
      </c>
      <c r="P319" s="125">
        <f t="shared" si="27"/>
        <v>166854.05400071346</v>
      </c>
      <c r="Q319" s="139"/>
      <c r="R319" s="139"/>
      <c r="S319" s="135"/>
      <c r="T319" s="135"/>
      <c r="U319" s="135"/>
      <c r="V319" s="135"/>
      <c r="W319" s="135"/>
      <c r="X319" s="135"/>
      <c r="Y319" s="135"/>
      <c r="Z319" s="135"/>
    </row>
    <row r="320" spans="1:26" ht="23.25" customHeight="1">
      <c r="A320" s="122">
        <v>291</v>
      </c>
      <c r="B320" s="123">
        <f t="shared" ca="1" si="15"/>
        <v>2356.3198166597949</v>
      </c>
      <c r="C320" s="123">
        <f t="shared" ca="1" si="16"/>
        <v>720.23969900920508</v>
      </c>
      <c r="D320" s="124">
        <f t="shared" ca="1" si="17"/>
        <v>440009.90500101121</v>
      </c>
      <c r="E320" s="124">
        <f t="shared" ca="1" si="18"/>
        <v>1636.0801176505897</v>
      </c>
      <c r="F320" s="124">
        <f t="shared" ca="1" si="19"/>
        <v>245679.16164698923</v>
      </c>
      <c r="G320" s="124">
        <f t="shared" ca="1" si="20"/>
        <v>136208.83835301065</v>
      </c>
      <c r="H320" s="124">
        <f t="shared" ca="1" si="21"/>
        <v>1.1368683772161603E-13</v>
      </c>
      <c r="I320" s="192">
        <f t="shared" si="22"/>
        <v>24.25</v>
      </c>
      <c r="J320" s="125">
        <f t="shared" si="28"/>
        <v>713145.12297166081</v>
      </c>
      <c r="K320" s="125">
        <f t="shared" si="23"/>
        <v>1485.71900619096</v>
      </c>
      <c r="L320" s="125">
        <f t="shared" si="24"/>
        <v>714630.84197785181</v>
      </c>
      <c r="M320" s="125">
        <f t="shared" ca="1" si="25"/>
        <v>578422.00362484111</v>
      </c>
      <c r="N320" s="125">
        <f t="shared" si="29"/>
        <v>166854.05400071346</v>
      </c>
      <c r="O320" s="125">
        <f t="shared" si="26"/>
        <v>973.3153150041619</v>
      </c>
      <c r="P320" s="125">
        <f t="shared" si="27"/>
        <v>167827.36931571763</v>
      </c>
      <c r="Q320" s="139"/>
      <c r="R320" s="139"/>
      <c r="S320" s="135"/>
      <c r="T320" s="135"/>
      <c r="U320" s="135"/>
      <c r="V320" s="135"/>
      <c r="W320" s="135"/>
      <c r="X320" s="135"/>
      <c r="Y320" s="135"/>
      <c r="Z320" s="135"/>
    </row>
    <row r="321" spans="1:26" ht="23.25" customHeight="1">
      <c r="A321" s="122">
        <v>292</v>
      </c>
      <c r="B321" s="123">
        <f t="shared" ca="1" si="15"/>
        <v>2356.3198166597949</v>
      </c>
      <c r="C321" s="123">
        <f t="shared" ca="1" si="16"/>
        <v>711.69118039448074</v>
      </c>
      <c r="D321" s="124">
        <f t="shared" ca="1" si="17"/>
        <v>440721.59618140571</v>
      </c>
      <c r="E321" s="124">
        <f t="shared" ca="1" si="18"/>
        <v>1644.6286362653141</v>
      </c>
      <c r="F321" s="124">
        <f t="shared" ca="1" si="19"/>
        <v>247323.79028325455</v>
      </c>
      <c r="G321" s="124">
        <f t="shared" ca="1" si="20"/>
        <v>134564.20971674533</v>
      </c>
      <c r="H321" s="124">
        <f t="shared" ca="1" si="21"/>
        <v>0</v>
      </c>
      <c r="I321" s="192">
        <f t="shared" si="22"/>
        <v>24.333333333333332</v>
      </c>
      <c r="J321" s="125">
        <f t="shared" si="28"/>
        <v>714630.84197785181</v>
      </c>
      <c r="K321" s="125">
        <f t="shared" si="23"/>
        <v>1488.8142541205245</v>
      </c>
      <c r="L321" s="125">
        <f t="shared" si="24"/>
        <v>716119.65623197239</v>
      </c>
      <c r="M321" s="125">
        <f t="shared" ca="1" si="25"/>
        <v>581555.44651522709</v>
      </c>
      <c r="N321" s="125">
        <f t="shared" si="29"/>
        <v>167827.36931571763</v>
      </c>
      <c r="O321" s="125">
        <f t="shared" si="26"/>
        <v>978.99298767501955</v>
      </c>
      <c r="P321" s="125">
        <f t="shared" si="27"/>
        <v>168806.36230339264</v>
      </c>
      <c r="Q321" s="139"/>
      <c r="R321" s="139"/>
      <c r="S321" s="135"/>
      <c r="T321" s="135"/>
      <c r="U321" s="135"/>
      <c r="V321" s="135"/>
      <c r="W321" s="135"/>
      <c r="X321" s="135"/>
      <c r="Y321" s="135"/>
      <c r="Z321" s="135"/>
    </row>
    <row r="322" spans="1:26" ht="23.25" customHeight="1">
      <c r="A322" s="122">
        <v>293</v>
      </c>
      <c r="B322" s="123">
        <f t="shared" ca="1" si="15"/>
        <v>2356.3198166597949</v>
      </c>
      <c r="C322" s="123">
        <f t="shared" ca="1" si="16"/>
        <v>703.09799576999444</v>
      </c>
      <c r="D322" s="124">
        <f t="shared" ca="1" si="17"/>
        <v>441424.6941771757</v>
      </c>
      <c r="E322" s="124">
        <f t="shared" ca="1" si="18"/>
        <v>1653.2218208898005</v>
      </c>
      <c r="F322" s="124">
        <f t="shared" ca="1" si="19"/>
        <v>248977.01210414435</v>
      </c>
      <c r="G322" s="124">
        <f t="shared" ca="1" si="20"/>
        <v>132910.98789585553</v>
      </c>
      <c r="H322" s="124">
        <f t="shared" ca="1" si="21"/>
        <v>1.1368683772161603E-13</v>
      </c>
      <c r="I322" s="192">
        <f t="shared" si="22"/>
        <v>24.416666666666668</v>
      </c>
      <c r="J322" s="125">
        <f t="shared" si="28"/>
        <v>716119.65623197239</v>
      </c>
      <c r="K322" s="125">
        <f t="shared" si="23"/>
        <v>1491.9159504832758</v>
      </c>
      <c r="L322" s="125">
        <f t="shared" si="24"/>
        <v>717611.57218245568</v>
      </c>
      <c r="M322" s="125">
        <f t="shared" ca="1" si="25"/>
        <v>584700.58428660012</v>
      </c>
      <c r="N322" s="125">
        <f t="shared" si="29"/>
        <v>168806.36230339264</v>
      </c>
      <c r="O322" s="125">
        <f t="shared" si="26"/>
        <v>984.70378010312379</v>
      </c>
      <c r="P322" s="125">
        <f t="shared" si="27"/>
        <v>169791.06608349577</v>
      </c>
      <c r="Q322" s="139"/>
      <c r="R322" s="139"/>
      <c r="S322" s="135"/>
      <c r="T322" s="135"/>
      <c r="U322" s="135"/>
      <c r="V322" s="135"/>
      <c r="W322" s="135"/>
      <c r="X322" s="135"/>
      <c r="Y322" s="135"/>
      <c r="Z322" s="135"/>
    </row>
    <row r="323" spans="1:26" ht="23.25" customHeight="1">
      <c r="A323" s="122">
        <v>294</v>
      </c>
      <c r="B323" s="123">
        <f t="shared" ca="1" si="15"/>
        <v>2356.3198166597949</v>
      </c>
      <c r="C323" s="123">
        <f t="shared" ca="1" si="16"/>
        <v>694.45991175584527</v>
      </c>
      <c r="D323" s="124">
        <f t="shared" ca="1" si="17"/>
        <v>442119.15408893157</v>
      </c>
      <c r="E323" s="124">
        <f t="shared" ca="1" si="18"/>
        <v>1661.8599049039497</v>
      </c>
      <c r="F323" s="124">
        <f t="shared" ca="1" si="19"/>
        <v>250638.8720090483</v>
      </c>
      <c r="G323" s="124">
        <f t="shared" ca="1" si="20"/>
        <v>131249.12799095159</v>
      </c>
      <c r="H323" s="124">
        <f t="shared" ca="1" si="21"/>
        <v>0</v>
      </c>
      <c r="I323" s="192">
        <f t="shared" si="22"/>
        <v>24.5</v>
      </c>
      <c r="J323" s="125">
        <f t="shared" si="28"/>
        <v>717611.57218245568</v>
      </c>
      <c r="K323" s="125">
        <f t="shared" si="23"/>
        <v>1495.0241087134493</v>
      </c>
      <c r="L323" s="125">
        <f t="shared" si="24"/>
        <v>719106.59629116917</v>
      </c>
      <c r="M323" s="125">
        <f t="shared" ca="1" si="25"/>
        <v>587857.46830021753</v>
      </c>
      <c r="N323" s="125">
        <f t="shared" si="29"/>
        <v>169791.06608349577</v>
      </c>
      <c r="O323" s="125">
        <f t="shared" si="26"/>
        <v>990.44788548705867</v>
      </c>
      <c r="P323" s="125">
        <f t="shared" si="27"/>
        <v>170781.51396898282</v>
      </c>
      <c r="Q323" s="139"/>
      <c r="R323" s="139"/>
      <c r="S323" s="135"/>
      <c r="T323" s="135"/>
      <c r="U323" s="135"/>
      <c r="V323" s="135"/>
      <c r="W323" s="135"/>
      <c r="X323" s="135"/>
      <c r="Y323" s="135"/>
      <c r="Z323" s="135"/>
    </row>
    <row r="324" spans="1:26" ht="23.25" customHeight="1">
      <c r="A324" s="122">
        <v>295</v>
      </c>
      <c r="B324" s="123">
        <f t="shared" ca="1" si="15"/>
        <v>2356.3198166597949</v>
      </c>
      <c r="C324" s="123">
        <f t="shared" ca="1" si="16"/>
        <v>685.77669375272205</v>
      </c>
      <c r="D324" s="124">
        <f t="shared" ca="1" si="17"/>
        <v>442804.9307826843</v>
      </c>
      <c r="E324" s="124">
        <f t="shared" ca="1" si="18"/>
        <v>1670.5431229070728</v>
      </c>
      <c r="F324" s="124">
        <f t="shared" ca="1" si="19"/>
        <v>252309.41513195538</v>
      </c>
      <c r="G324" s="124">
        <f t="shared" ca="1" si="20"/>
        <v>129578.58486804452</v>
      </c>
      <c r="H324" s="124">
        <f t="shared" ca="1" si="21"/>
        <v>0</v>
      </c>
      <c r="I324" s="192">
        <f t="shared" si="22"/>
        <v>24.583333333333332</v>
      </c>
      <c r="J324" s="125">
        <f t="shared" si="28"/>
        <v>719106.59629116917</v>
      </c>
      <c r="K324" s="125">
        <f t="shared" si="23"/>
        <v>1498.1387422732691</v>
      </c>
      <c r="L324" s="125">
        <f t="shared" si="24"/>
        <v>720604.7350334425</v>
      </c>
      <c r="M324" s="125">
        <f t="shared" ca="1" si="25"/>
        <v>591026.15016539802</v>
      </c>
      <c r="N324" s="125">
        <f t="shared" si="29"/>
        <v>170781.51396898282</v>
      </c>
      <c r="O324" s="125">
        <f t="shared" si="26"/>
        <v>996.22549815239984</v>
      </c>
      <c r="P324" s="125">
        <f t="shared" si="27"/>
        <v>171777.73946713522</v>
      </c>
      <c r="Q324" s="139"/>
      <c r="R324" s="139"/>
      <c r="S324" s="135"/>
      <c r="T324" s="135"/>
      <c r="U324" s="135"/>
      <c r="V324" s="135"/>
      <c r="W324" s="135"/>
      <c r="X324" s="135"/>
      <c r="Y324" s="135"/>
      <c r="Z324" s="135"/>
    </row>
    <row r="325" spans="1:26" ht="23.25" customHeight="1">
      <c r="A325" s="122">
        <v>296</v>
      </c>
      <c r="B325" s="123">
        <f t="shared" ca="1" si="15"/>
        <v>2356.3198166597949</v>
      </c>
      <c r="C325" s="123">
        <f t="shared" ca="1" si="16"/>
        <v>677.0481059355327</v>
      </c>
      <c r="D325" s="124">
        <f t="shared" ca="1" si="17"/>
        <v>443481.97888861981</v>
      </c>
      <c r="E325" s="124">
        <f t="shared" ca="1" si="18"/>
        <v>1679.2717107242622</v>
      </c>
      <c r="F325" s="124">
        <f t="shared" ca="1" si="19"/>
        <v>253988.68684267963</v>
      </c>
      <c r="G325" s="124">
        <f t="shared" ca="1" si="20"/>
        <v>127899.31315732026</v>
      </c>
      <c r="H325" s="124">
        <f t="shared" ca="1" si="21"/>
        <v>-1.1368683772161603E-13</v>
      </c>
      <c r="I325" s="192">
        <f t="shared" si="22"/>
        <v>24.666666666666668</v>
      </c>
      <c r="J325" s="125">
        <f t="shared" si="28"/>
        <v>720604.7350334425</v>
      </c>
      <c r="K325" s="125">
        <f t="shared" si="23"/>
        <v>1501.2598646530053</v>
      </c>
      <c r="L325" s="125">
        <f t="shared" si="24"/>
        <v>722105.99489809549</v>
      </c>
      <c r="M325" s="125">
        <f t="shared" ca="1" si="25"/>
        <v>594206.68174077524</v>
      </c>
      <c r="N325" s="125">
        <f t="shared" si="29"/>
        <v>171777.73946713522</v>
      </c>
      <c r="O325" s="125">
        <f t="shared" si="26"/>
        <v>1002.0368135582888</v>
      </c>
      <c r="P325" s="125">
        <f t="shared" si="27"/>
        <v>172779.77628069351</v>
      </c>
      <c r="Q325" s="139"/>
      <c r="R325" s="139"/>
      <c r="S325" s="135"/>
      <c r="T325" s="135"/>
      <c r="U325" s="135"/>
      <c r="V325" s="135"/>
      <c r="W325" s="135"/>
      <c r="X325" s="135"/>
      <c r="Y325" s="135"/>
      <c r="Z325" s="135"/>
    </row>
    <row r="326" spans="1:26" ht="23.25" customHeight="1">
      <c r="A326" s="122">
        <v>297</v>
      </c>
      <c r="B326" s="123">
        <f t="shared" ca="1" si="15"/>
        <v>2356.3198166597949</v>
      </c>
      <c r="C326" s="123">
        <f t="shared" ca="1" si="16"/>
        <v>668.27391124699841</v>
      </c>
      <c r="D326" s="124">
        <f t="shared" ca="1" si="17"/>
        <v>444150.25279986678</v>
      </c>
      <c r="E326" s="124">
        <f t="shared" ca="1" si="18"/>
        <v>1688.0459054127964</v>
      </c>
      <c r="F326" s="124">
        <f t="shared" ca="1" si="19"/>
        <v>255676.73274809241</v>
      </c>
      <c r="G326" s="124">
        <f t="shared" ca="1" si="20"/>
        <v>126211.26725190745</v>
      </c>
      <c r="H326" s="124">
        <f t="shared" ca="1" si="21"/>
        <v>0</v>
      </c>
      <c r="I326" s="192">
        <f t="shared" si="22"/>
        <v>24.75</v>
      </c>
      <c r="J326" s="125">
        <f t="shared" si="28"/>
        <v>722105.99489809549</v>
      </c>
      <c r="K326" s="125">
        <f t="shared" si="23"/>
        <v>1504.3874893710322</v>
      </c>
      <c r="L326" s="125">
        <f t="shared" si="24"/>
        <v>723610.3823874665</v>
      </c>
      <c r="M326" s="125">
        <f t="shared" ca="1" si="25"/>
        <v>597399.115135559</v>
      </c>
      <c r="N326" s="125">
        <f t="shared" si="29"/>
        <v>172779.77628069351</v>
      </c>
      <c r="O326" s="125">
        <f t="shared" si="26"/>
        <v>1007.8820283040455</v>
      </c>
      <c r="P326" s="125">
        <f t="shared" si="27"/>
        <v>173787.65830899755</v>
      </c>
      <c r="Q326" s="139"/>
      <c r="R326" s="139"/>
      <c r="S326" s="135"/>
      <c r="T326" s="135"/>
      <c r="U326" s="135"/>
      <c r="V326" s="135"/>
      <c r="W326" s="135"/>
      <c r="X326" s="135"/>
      <c r="Y326" s="135"/>
      <c r="Z326" s="135"/>
    </row>
    <row r="327" spans="1:26" ht="23.25" customHeight="1">
      <c r="A327" s="122">
        <v>298</v>
      </c>
      <c r="B327" s="123">
        <f t="shared" ca="1" si="15"/>
        <v>2356.3198166597949</v>
      </c>
      <c r="C327" s="123">
        <f t="shared" ca="1" si="16"/>
        <v>659.45387139121647</v>
      </c>
      <c r="D327" s="124">
        <f t="shared" ca="1" si="17"/>
        <v>444809.70667125797</v>
      </c>
      <c r="E327" s="124">
        <f t="shared" ca="1" si="18"/>
        <v>1696.8659452685783</v>
      </c>
      <c r="F327" s="124">
        <f t="shared" ca="1" si="19"/>
        <v>257373.59869336098</v>
      </c>
      <c r="G327" s="124">
        <f t="shared" ca="1" si="20"/>
        <v>124514.40130663887</v>
      </c>
      <c r="H327" s="124">
        <f t="shared" ca="1" si="21"/>
        <v>1.1368683772161603E-13</v>
      </c>
      <c r="I327" s="192">
        <f t="shared" si="22"/>
        <v>24.833333333333332</v>
      </c>
      <c r="J327" s="125">
        <f t="shared" si="28"/>
        <v>723610.3823874665</v>
      </c>
      <c r="K327" s="125">
        <f t="shared" si="23"/>
        <v>1507.5216299738886</v>
      </c>
      <c r="L327" s="125">
        <f t="shared" si="24"/>
        <v>725117.90401744039</v>
      </c>
      <c r="M327" s="125">
        <f t="shared" ca="1" si="25"/>
        <v>600603.50271080155</v>
      </c>
      <c r="N327" s="125">
        <f t="shared" si="29"/>
        <v>173787.65830899755</v>
      </c>
      <c r="O327" s="125">
        <f t="shared" si="26"/>
        <v>1013.7613401358191</v>
      </c>
      <c r="P327" s="125">
        <f t="shared" si="27"/>
        <v>174801.41964913337</v>
      </c>
      <c r="Q327" s="139"/>
      <c r="R327" s="139"/>
      <c r="S327" s="135"/>
      <c r="T327" s="135"/>
      <c r="U327" s="135"/>
      <c r="V327" s="135"/>
      <c r="W327" s="135"/>
      <c r="X327" s="135"/>
      <c r="Y327" s="135"/>
      <c r="Z327" s="135"/>
    </row>
    <row r="328" spans="1:26" ht="23.25" customHeight="1">
      <c r="A328" s="122">
        <v>299</v>
      </c>
      <c r="B328" s="123">
        <f t="shared" ca="1" si="15"/>
        <v>2356.3198166597949</v>
      </c>
      <c r="C328" s="123">
        <f t="shared" ca="1" si="16"/>
        <v>650.5877468271882</v>
      </c>
      <c r="D328" s="124">
        <f t="shared" ca="1" si="17"/>
        <v>445460.29441808513</v>
      </c>
      <c r="E328" s="124">
        <f t="shared" ca="1" si="18"/>
        <v>1705.7320698326066</v>
      </c>
      <c r="F328" s="124">
        <f t="shared" ca="1" si="19"/>
        <v>259079.33076319357</v>
      </c>
      <c r="G328" s="124">
        <f t="shared" ca="1" si="20"/>
        <v>122808.66923680626</v>
      </c>
      <c r="H328" s="124">
        <f t="shared" ca="1" si="21"/>
        <v>0</v>
      </c>
      <c r="I328" s="192">
        <f t="shared" si="22"/>
        <v>24.916666666666668</v>
      </c>
      <c r="J328" s="125">
        <f t="shared" si="28"/>
        <v>725117.90401744039</v>
      </c>
      <c r="K328" s="125">
        <f t="shared" si="23"/>
        <v>1510.662300036334</v>
      </c>
      <c r="L328" s="125">
        <f t="shared" si="24"/>
        <v>726628.56631747668</v>
      </c>
      <c r="M328" s="125">
        <f t="shared" ca="1" si="25"/>
        <v>603819.89708067046</v>
      </c>
      <c r="N328" s="125">
        <f t="shared" si="29"/>
        <v>174801.41964913337</v>
      </c>
      <c r="O328" s="125">
        <f t="shared" si="26"/>
        <v>1019.6749479532781</v>
      </c>
      <c r="P328" s="125">
        <f t="shared" si="27"/>
        <v>175821.09459708666</v>
      </c>
      <c r="Q328" s="139"/>
      <c r="R328" s="139"/>
      <c r="S328" s="135"/>
      <c r="T328" s="135"/>
      <c r="U328" s="135"/>
      <c r="V328" s="135"/>
      <c r="W328" s="135"/>
      <c r="X328" s="135"/>
      <c r="Y328" s="135"/>
      <c r="Z328" s="135"/>
    </row>
    <row r="329" spans="1:26" ht="23.25" customHeight="1">
      <c r="A329" s="122">
        <v>300</v>
      </c>
      <c r="B329" s="123">
        <f t="shared" ca="1" si="15"/>
        <v>2356.3198166597949</v>
      </c>
      <c r="C329" s="123">
        <f t="shared" ca="1" si="16"/>
        <v>641.67529676231277</v>
      </c>
      <c r="D329" s="124">
        <f t="shared" ca="1" si="17"/>
        <v>446101.96971484745</v>
      </c>
      <c r="E329" s="124">
        <f t="shared" ca="1" si="18"/>
        <v>1714.644519897482</v>
      </c>
      <c r="F329" s="124">
        <f t="shared" ca="1" si="19"/>
        <v>260793.97528309104</v>
      </c>
      <c r="G329" s="124">
        <f t="shared" ca="1" si="20"/>
        <v>121094.02471690878</v>
      </c>
      <c r="H329" s="124">
        <f t="shared" ca="1" si="21"/>
        <v>0</v>
      </c>
      <c r="I329" s="192">
        <f t="shared" si="22"/>
        <v>25</v>
      </c>
      <c r="J329" s="125">
        <f t="shared" si="28"/>
        <v>726628.56631747668</v>
      </c>
      <c r="K329" s="125">
        <f t="shared" si="23"/>
        <v>1513.8095131614098</v>
      </c>
      <c r="L329" s="125">
        <f t="shared" si="24"/>
        <v>728142.37583063811</v>
      </c>
      <c r="M329" s="125">
        <f t="shared" ca="1" si="25"/>
        <v>607048.3511137293</v>
      </c>
      <c r="N329" s="125">
        <f t="shared" si="29"/>
        <v>175821.09459708666</v>
      </c>
      <c r="O329" s="125">
        <f t="shared" si="26"/>
        <v>1025.6230518163388</v>
      </c>
      <c r="P329" s="125">
        <f t="shared" si="27"/>
        <v>176846.717648903</v>
      </c>
      <c r="Q329" s="139"/>
      <c r="R329" s="139"/>
      <c r="S329" s="135"/>
      <c r="T329" s="135"/>
      <c r="U329" s="135"/>
      <c r="V329" s="135"/>
      <c r="W329" s="135"/>
      <c r="X329" s="135"/>
      <c r="Y329" s="135"/>
      <c r="Z329" s="135"/>
    </row>
    <row r="330" spans="1:26" ht="23.25" customHeight="1">
      <c r="A330" s="122">
        <v>301</v>
      </c>
      <c r="B330" s="123">
        <f t="shared" ca="1" si="15"/>
        <v>2356.3198166597949</v>
      </c>
      <c r="C330" s="123">
        <f t="shared" ca="1" si="16"/>
        <v>632.71627914584849</v>
      </c>
      <c r="D330" s="124">
        <f t="shared" ca="1" si="17"/>
        <v>446734.68599399331</v>
      </c>
      <c r="E330" s="124">
        <f t="shared" ca="1" si="18"/>
        <v>1723.6035375139463</v>
      </c>
      <c r="F330" s="124">
        <f t="shared" ca="1" si="19"/>
        <v>262517.57882060501</v>
      </c>
      <c r="G330" s="124">
        <f t="shared" ca="1" si="20"/>
        <v>119370.42117939483</v>
      </c>
      <c r="H330" s="124">
        <f t="shared" ca="1" si="21"/>
        <v>0</v>
      </c>
      <c r="I330" s="192">
        <f t="shared" si="22"/>
        <v>25.083333333333332</v>
      </c>
      <c r="J330" s="125">
        <f t="shared" si="28"/>
        <v>728142.37583063811</v>
      </c>
      <c r="K330" s="125">
        <f t="shared" si="23"/>
        <v>1516.9632829804959</v>
      </c>
      <c r="L330" s="125">
        <f t="shared" si="24"/>
        <v>729659.3391136186</v>
      </c>
      <c r="M330" s="125">
        <f t="shared" ca="1" si="25"/>
        <v>610288.91793422378</v>
      </c>
      <c r="N330" s="125">
        <f t="shared" si="29"/>
        <v>176846.717648903</v>
      </c>
      <c r="O330" s="125">
        <f t="shared" si="26"/>
        <v>1031.6058529519341</v>
      </c>
      <c r="P330" s="125">
        <f t="shared" si="27"/>
        <v>177878.32350185493</v>
      </c>
      <c r="Q330" s="139"/>
      <c r="R330" s="139"/>
      <c r="S330" s="135"/>
      <c r="T330" s="135"/>
      <c r="U330" s="135"/>
      <c r="V330" s="135"/>
      <c r="W330" s="135"/>
      <c r="X330" s="135"/>
      <c r="Y330" s="135"/>
      <c r="Z330" s="135"/>
    </row>
    <row r="331" spans="1:26" ht="23.25" customHeight="1">
      <c r="A331" s="122">
        <v>302</v>
      </c>
      <c r="B331" s="123">
        <f t="shared" ca="1" si="15"/>
        <v>2356.3198166597949</v>
      </c>
      <c r="C331" s="123">
        <f t="shared" ca="1" si="16"/>
        <v>623.71045066233808</v>
      </c>
      <c r="D331" s="124">
        <f t="shared" ca="1" si="17"/>
        <v>447358.39644465566</v>
      </c>
      <c r="E331" s="124">
        <f t="shared" ca="1" si="18"/>
        <v>1732.6093659974567</v>
      </c>
      <c r="F331" s="124">
        <f t="shared" ca="1" si="19"/>
        <v>264250.18818660243</v>
      </c>
      <c r="G331" s="124">
        <f t="shared" ca="1" si="20"/>
        <v>117637.81181339738</v>
      </c>
      <c r="H331" s="124">
        <f t="shared" ca="1" si="21"/>
        <v>1.1368683772161603E-13</v>
      </c>
      <c r="I331" s="192">
        <f t="shared" si="22"/>
        <v>25.166666666666668</v>
      </c>
      <c r="J331" s="125">
        <f t="shared" si="28"/>
        <v>729659.3391136186</v>
      </c>
      <c r="K331" s="125">
        <f t="shared" si="23"/>
        <v>1520.1236231533721</v>
      </c>
      <c r="L331" s="125">
        <f t="shared" si="24"/>
        <v>731179.46273677202</v>
      </c>
      <c r="M331" s="125">
        <f t="shared" ca="1" si="25"/>
        <v>613541.65092337469</v>
      </c>
      <c r="N331" s="125">
        <f t="shared" si="29"/>
        <v>177878.32350185493</v>
      </c>
      <c r="O331" s="125">
        <f t="shared" si="26"/>
        <v>1037.6235537608204</v>
      </c>
      <c r="P331" s="125">
        <f t="shared" si="27"/>
        <v>178915.94705561575</v>
      </c>
      <c r="Q331" s="139"/>
      <c r="R331" s="139"/>
      <c r="S331" s="135"/>
      <c r="T331" s="135"/>
      <c r="U331" s="135"/>
      <c r="V331" s="135"/>
      <c r="W331" s="135"/>
      <c r="X331" s="135"/>
      <c r="Y331" s="135"/>
      <c r="Z331" s="135"/>
    </row>
    <row r="332" spans="1:26" ht="23.25" customHeight="1">
      <c r="A332" s="122">
        <v>303</v>
      </c>
      <c r="B332" s="123">
        <f t="shared" ca="1" si="15"/>
        <v>2356.3198166597949</v>
      </c>
      <c r="C332" s="123">
        <f t="shared" ca="1" si="16"/>
        <v>614.6575667250014</v>
      </c>
      <c r="D332" s="124">
        <f t="shared" ca="1" si="17"/>
        <v>447973.05401138065</v>
      </c>
      <c r="E332" s="124">
        <f t="shared" ca="1" si="18"/>
        <v>1741.6622499347936</v>
      </c>
      <c r="F332" s="124">
        <f t="shared" ca="1" si="19"/>
        <v>265991.85043653724</v>
      </c>
      <c r="G332" s="124">
        <f t="shared" ca="1" si="20"/>
        <v>115896.14956346259</v>
      </c>
      <c r="H332" s="124">
        <f t="shared" ca="1" si="21"/>
        <v>0</v>
      </c>
      <c r="I332" s="192">
        <f t="shared" si="22"/>
        <v>25.25</v>
      </c>
      <c r="J332" s="125">
        <f t="shared" si="28"/>
        <v>731179.46273677202</v>
      </c>
      <c r="K332" s="125">
        <f t="shared" si="23"/>
        <v>1523.2905473682749</v>
      </c>
      <c r="L332" s="125">
        <f t="shared" si="24"/>
        <v>732702.75328414026</v>
      </c>
      <c r="M332" s="125">
        <f t="shared" ca="1" si="25"/>
        <v>616806.60372067767</v>
      </c>
      <c r="N332" s="125">
        <f t="shared" si="29"/>
        <v>178915.94705561575</v>
      </c>
      <c r="O332" s="125">
        <f t="shared" si="26"/>
        <v>1043.6763578244252</v>
      </c>
      <c r="P332" s="125">
        <f t="shared" si="27"/>
        <v>179959.62341344016</v>
      </c>
      <c r="Q332" s="139"/>
      <c r="R332" s="139"/>
      <c r="S332" s="135"/>
      <c r="T332" s="135"/>
      <c r="U332" s="135"/>
      <c r="V332" s="135"/>
      <c r="W332" s="135"/>
      <c r="X332" s="135"/>
      <c r="Y332" s="135"/>
      <c r="Z332" s="135"/>
    </row>
    <row r="333" spans="1:26" ht="23.25" customHeight="1">
      <c r="A333" s="122">
        <v>304</v>
      </c>
      <c r="B333" s="123">
        <f t="shared" ca="1" si="15"/>
        <v>2356.3198166597949</v>
      </c>
      <c r="C333" s="123">
        <f t="shared" ca="1" si="16"/>
        <v>605.55738146909209</v>
      </c>
      <c r="D333" s="124">
        <f t="shared" ca="1" si="17"/>
        <v>448578.61139284977</v>
      </c>
      <c r="E333" s="124">
        <f t="shared" ca="1" si="18"/>
        <v>1750.7624351907029</v>
      </c>
      <c r="F333" s="124">
        <f t="shared" ca="1" si="19"/>
        <v>267742.61287172796</v>
      </c>
      <c r="G333" s="124">
        <f t="shared" ca="1" si="20"/>
        <v>114145.38712827189</v>
      </c>
      <c r="H333" s="124">
        <f t="shared" ca="1" si="21"/>
        <v>1.1368683772161603E-13</v>
      </c>
      <c r="I333" s="192">
        <f t="shared" si="22"/>
        <v>25.333333333333332</v>
      </c>
      <c r="J333" s="125">
        <f t="shared" si="28"/>
        <v>732702.75328414026</v>
      </c>
      <c r="K333" s="125">
        <f t="shared" si="23"/>
        <v>1526.4640693419587</v>
      </c>
      <c r="L333" s="125">
        <f t="shared" si="24"/>
        <v>734229.21735348227</v>
      </c>
      <c r="M333" s="125">
        <f t="shared" ca="1" si="25"/>
        <v>620083.8302252104</v>
      </c>
      <c r="N333" s="125">
        <f t="shared" si="29"/>
        <v>179959.62341344016</v>
      </c>
      <c r="O333" s="125">
        <f t="shared" si="26"/>
        <v>1049.7644699117343</v>
      </c>
      <c r="P333" s="125">
        <f t="shared" si="27"/>
        <v>181009.38788335188</v>
      </c>
      <c r="Q333" s="139"/>
      <c r="R333" s="139"/>
      <c r="S333" s="135"/>
      <c r="T333" s="135"/>
      <c r="U333" s="135"/>
      <c r="V333" s="135"/>
      <c r="W333" s="135"/>
      <c r="X333" s="135"/>
      <c r="Y333" s="135"/>
      <c r="Z333" s="135"/>
    </row>
    <row r="334" spans="1:26" ht="23.25" customHeight="1">
      <c r="A334" s="122">
        <v>305</v>
      </c>
      <c r="B334" s="123">
        <f t="shared" ca="1" si="15"/>
        <v>2356.3198166597949</v>
      </c>
      <c r="C334" s="123">
        <f t="shared" ca="1" si="16"/>
        <v>596.4096477452207</v>
      </c>
      <c r="D334" s="124">
        <f t="shared" ca="1" si="17"/>
        <v>449175.02104059496</v>
      </c>
      <c r="E334" s="124">
        <f t="shared" ca="1" si="18"/>
        <v>1759.9101689145741</v>
      </c>
      <c r="F334" s="124">
        <f t="shared" ca="1" si="19"/>
        <v>269502.52304064255</v>
      </c>
      <c r="G334" s="124">
        <f t="shared" ca="1" si="20"/>
        <v>112385.47695935731</v>
      </c>
      <c r="H334" s="124">
        <f t="shared" ca="1" si="21"/>
        <v>0</v>
      </c>
      <c r="I334" s="192">
        <f t="shared" si="22"/>
        <v>25.416666666666668</v>
      </c>
      <c r="J334" s="125">
        <f t="shared" si="28"/>
        <v>734229.21735348227</v>
      </c>
      <c r="K334" s="125">
        <f t="shared" si="23"/>
        <v>1529.6442028197548</v>
      </c>
      <c r="L334" s="125">
        <f t="shared" si="24"/>
        <v>735758.86155630206</v>
      </c>
      <c r="M334" s="125">
        <f t="shared" ca="1" si="25"/>
        <v>623373.38459694479</v>
      </c>
      <c r="N334" s="125">
        <f t="shared" si="29"/>
        <v>181009.38788335188</v>
      </c>
      <c r="O334" s="125">
        <f t="shared" si="26"/>
        <v>1055.8880959862195</v>
      </c>
      <c r="P334" s="125">
        <f t="shared" si="27"/>
        <v>182065.2759793381</v>
      </c>
      <c r="Q334" s="139"/>
      <c r="R334" s="139"/>
      <c r="S334" s="135"/>
      <c r="T334" s="135"/>
      <c r="U334" s="135"/>
      <c r="V334" s="135"/>
      <c r="W334" s="135"/>
      <c r="X334" s="135"/>
      <c r="Y334" s="135"/>
      <c r="Z334" s="135"/>
    </row>
    <row r="335" spans="1:26" ht="23.25" customHeight="1">
      <c r="A335" s="122">
        <v>306</v>
      </c>
      <c r="B335" s="123">
        <f t="shared" ca="1" si="15"/>
        <v>2356.3198166597949</v>
      </c>
      <c r="C335" s="123">
        <f t="shared" ca="1" si="16"/>
        <v>587.21411711264204</v>
      </c>
      <c r="D335" s="124">
        <f t="shared" ca="1" si="17"/>
        <v>449762.23515770759</v>
      </c>
      <c r="E335" s="124">
        <f t="shared" ca="1" si="18"/>
        <v>1769.1056995471529</v>
      </c>
      <c r="F335" s="124">
        <f t="shared" ca="1" si="19"/>
        <v>271271.62874018971</v>
      </c>
      <c r="G335" s="124">
        <f t="shared" ca="1" si="20"/>
        <v>110616.37125981016</v>
      </c>
      <c r="H335" s="124">
        <f t="shared" ca="1" si="21"/>
        <v>1.1368683772161603E-13</v>
      </c>
      <c r="I335" s="192">
        <f t="shared" si="22"/>
        <v>25.5</v>
      </c>
      <c r="J335" s="125">
        <f t="shared" si="28"/>
        <v>735758.86155630206</v>
      </c>
      <c r="K335" s="125">
        <f t="shared" si="23"/>
        <v>1532.8309615756293</v>
      </c>
      <c r="L335" s="125">
        <f t="shared" si="24"/>
        <v>737291.69251787767</v>
      </c>
      <c r="M335" s="125">
        <f t="shared" ca="1" si="25"/>
        <v>626675.3212580675</v>
      </c>
      <c r="N335" s="125">
        <f t="shared" si="29"/>
        <v>182065.2759793381</v>
      </c>
      <c r="O335" s="125">
        <f t="shared" si="26"/>
        <v>1062.0474432128055</v>
      </c>
      <c r="P335" s="125">
        <f t="shared" si="27"/>
        <v>183127.32342255089</v>
      </c>
      <c r="Q335" s="139"/>
      <c r="R335" s="139"/>
      <c r="S335" s="135"/>
      <c r="T335" s="135"/>
      <c r="U335" s="135"/>
      <c r="V335" s="135"/>
      <c r="W335" s="135"/>
      <c r="X335" s="135"/>
      <c r="Y335" s="135"/>
      <c r="Z335" s="135"/>
    </row>
    <row r="336" spans="1:26" ht="23.25" customHeight="1">
      <c r="A336" s="122">
        <v>307</v>
      </c>
      <c r="B336" s="123">
        <f t="shared" ca="1" si="15"/>
        <v>2356.3198166597949</v>
      </c>
      <c r="C336" s="123">
        <f t="shared" ca="1" si="16"/>
        <v>577.97053983250817</v>
      </c>
      <c r="D336" s="124">
        <f t="shared" ca="1" si="17"/>
        <v>450340.20569754008</v>
      </c>
      <c r="E336" s="124">
        <f t="shared" ca="1" si="18"/>
        <v>1778.3492768272868</v>
      </c>
      <c r="F336" s="124">
        <f t="shared" ca="1" si="19"/>
        <v>273049.97801701701</v>
      </c>
      <c r="G336" s="124">
        <f t="shared" ca="1" si="20"/>
        <v>108838.02198298287</v>
      </c>
      <c r="H336" s="124">
        <f t="shared" ca="1" si="21"/>
        <v>0</v>
      </c>
      <c r="I336" s="192">
        <f t="shared" si="22"/>
        <v>25.583333333333332</v>
      </c>
      <c r="J336" s="125">
        <f t="shared" si="28"/>
        <v>737291.69251787767</v>
      </c>
      <c r="K336" s="125">
        <f t="shared" si="23"/>
        <v>1536.0243594122451</v>
      </c>
      <c r="L336" s="125">
        <f t="shared" si="24"/>
        <v>738827.71687728993</v>
      </c>
      <c r="M336" s="125">
        <f t="shared" ca="1" si="25"/>
        <v>629989.69489430706</v>
      </c>
      <c r="N336" s="125">
        <f t="shared" si="29"/>
        <v>183127.32342255089</v>
      </c>
      <c r="O336" s="125">
        <f t="shared" si="26"/>
        <v>1068.2427199648803</v>
      </c>
      <c r="P336" s="125">
        <f t="shared" si="27"/>
        <v>184195.56614251577</v>
      </c>
      <c r="Q336" s="139"/>
      <c r="R336" s="139"/>
      <c r="S336" s="135"/>
      <c r="T336" s="135"/>
      <c r="U336" s="135"/>
      <c r="V336" s="135"/>
      <c r="W336" s="135"/>
      <c r="X336" s="135"/>
      <c r="Y336" s="135"/>
      <c r="Z336" s="135"/>
    </row>
    <row r="337" spans="1:26" ht="23.25" customHeight="1">
      <c r="A337" s="122">
        <v>308</v>
      </c>
      <c r="B337" s="123">
        <f t="shared" ca="1" si="15"/>
        <v>2356.3198166597949</v>
      </c>
      <c r="C337" s="123">
        <f t="shared" ca="1" si="16"/>
        <v>568.67866486108551</v>
      </c>
      <c r="D337" s="124">
        <f t="shared" ca="1" si="17"/>
        <v>450908.88436240115</v>
      </c>
      <c r="E337" s="124">
        <f t="shared" ca="1" si="18"/>
        <v>1787.6411517987094</v>
      </c>
      <c r="F337" s="124">
        <f t="shared" ca="1" si="19"/>
        <v>274837.61916881573</v>
      </c>
      <c r="G337" s="124">
        <f t="shared" ca="1" si="20"/>
        <v>107050.38083118416</v>
      </c>
      <c r="H337" s="124">
        <f t="shared" ca="1" si="21"/>
        <v>1.1368683772161603E-13</v>
      </c>
      <c r="I337" s="192">
        <f t="shared" si="22"/>
        <v>25.666666666666668</v>
      </c>
      <c r="J337" s="125">
        <f t="shared" si="28"/>
        <v>738827.71687728993</v>
      </c>
      <c r="K337" s="125">
        <f t="shared" si="23"/>
        <v>1539.2244101610206</v>
      </c>
      <c r="L337" s="125">
        <f t="shared" si="24"/>
        <v>740366.94128745096</v>
      </c>
      <c r="M337" s="125">
        <f t="shared" ca="1" si="25"/>
        <v>633316.56045626686</v>
      </c>
      <c r="N337" s="125">
        <f t="shared" si="29"/>
        <v>184195.56614251577</v>
      </c>
      <c r="O337" s="125">
        <f t="shared" si="26"/>
        <v>1074.474135831342</v>
      </c>
      <c r="P337" s="125">
        <f t="shared" si="27"/>
        <v>185270.04027834712</v>
      </c>
      <c r="Q337" s="139"/>
      <c r="R337" s="139"/>
      <c r="S337" s="135"/>
      <c r="T337" s="135"/>
      <c r="U337" s="135"/>
      <c r="V337" s="135"/>
      <c r="W337" s="135"/>
      <c r="X337" s="135"/>
      <c r="Y337" s="135"/>
      <c r="Z337" s="135"/>
    </row>
    <row r="338" spans="1:26" ht="23.25" customHeight="1">
      <c r="A338" s="122">
        <v>309</v>
      </c>
      <c r="B338" s="123">
        <f t="shared" ca="1" si="15"/>
        <v>2356.3198166597949</v>
      </c>
      <c r="C338" s="123">
        <f t="shared" ca="1" si="16"/>
        <v>559.33823984293724</v>
      </c>
      <c r="D338" s="124">
        <f t="shared" ca="1" si="17"/>
        <v>451468.22260224406</v>
      </c>
      <c r="E338" s="124">
        <f t="shared" ca="1" si="18"/>
        <v>1796.9815768168578</v>
      </c>
      <c r="F338" s="124">
        <f t="shared" ca="1" si="19"/>
        <v>276634.6007456326</v>
      </c>
      <c r="G338" s="124">
        <f t="shared" ca="1" si="20"/>
        <v>105253.39925436729</v>
      </c>
      <c r="H338" s="124">
        <f t="shared" ca="1" si="21"/>
        <v>0</v>
      </c>
      <c r="I338" s="192">
        <f t="shared" si="22"/>
        <v>25.75</v>
      </c>
      <c r="J338" s="125">
        <f t="shared" si="28"/>
        <v>740366.94128745096</v>
      </c>
      <c r="K338" s="125">
        <f t="shared" si="23"/>
        <v>1542.4311276821895</v>
      </c>
      <c r="L338" s="125">
        <f t="shared" si="24"/>
        <v>741909.37241513317</v>
      </c>
      <c r="M338" s="125">
        <f t="shared" ca="1" si="25"/>
        <v>636655.97316076583</v>
      </c>
      <c r="N338" s="125">
        <f t="shared" si="29"/>
        <v>185270.04027834712</v>
      </c>
      <c r="O338" s="125">
        <f t="shared" si="26"/>
        <v>1080.7419016236915</v>
      </c>
      <c r="P338" s="125">
        <f t="shared" si="27"/>
        <v>186350.78217997082</v>
      </c>
      <c r="Q338" s="139"/>
      <c r="R338" s="139"/>
      <c r="S338" s="135"/>
      <c r="T338" s="135"/>
      <c r="U338" s="135"/>
      <c r="V338" s="135"/>
      <c r="W338" s="135"/>
      <c r="X338" s="135"/>
      <c r="Y338" s="135"/>
      <c r="Z338" s="135"/>
    </row>
    <row r="339" spans="1:26" ht="23.25" customHeight="1">
      <c r="A339" s="122">
        <v>310</v>
      </c>
      <c r="B339" s="123">
        <f t="shared" ca="1" si="15"/>
        <v>2356.3198166597949</v>
      </c>
      <c r="C339" s="123">
        <f t="shared" ca="1" si="16"/>
        <v>549.9490111040692</v>
      </c>
      <c r="D339" s="124">
        <f t="shared" ca="1" si="17"/>
        <v>452018.17161334812</v>
      </c>
      <c r="E339" s="124">
        <f t="shared" ca="1" si="18"/>
        <v>1806.3708055557258</v>
      </c>
      <c r="F339" s="124">
        <f t="shared" ca="1" si="19"/>
        <v>278440.97155118833</v>
      </c>
      <c r="G339" s="124">
        <f t="shared" ca="1" si="20"/>
        <v>103447.02844881157</v>
      </c>
      <c r="H339" s="124">
        <f t="shared" ca="1" si="21"/>
        <v>0</v>
      </c>
      <c r="I339" s="192">
        <f t="shared" si="22"/>
        <v>25.833333333333332</v>
      </c>
      <c r="J339" s="125">
        <f t="shared" si="28"/>
        <v>741909.37241513317</v>
      </c>
      <c r="K339" s="125">
        <f t="shared" si="23"/>
        <v>1545.6445258648607</v>
      </c>
      <c r="L339" s="125">
        <f t="shared" si="24"/>
        <v>743455.01694099803</v>
      </c>
      <c r="M339" s="125">
        <f t="shared" ca="1" si="25"/>
        <v>640007.98849218641</v>
      </c>
      <c r="N339" s="125">
        <f t="shared" si="29"/>
        <v>186350.78217997082</v>
      </c>
      <c r="O339" s="125">
        <f t="shared" si="26"/>
        <v>1087.0462293831631</v>
      </c>
      <c r="P339" s="125">
        <f t="shared" si="27"/>
        <v>187437.82840935397</v>
      </c>
      <c r="Q339" s="139"/>
      <c r="R339" s="139"/>
      <c r="S339" s="135"/>
      <c r="T339" s="135"/>
      <c r="U339" s="135"/>
      <c r="V339" s="135"/>
      <c r="W339" s="135"/>
      <c r="X339" s="135"/>
      <c r="Y339" s="135"/>
      <c r="Z339" s="135"/>
    </row>
    <row r="340" spans="1:26" ht="23.25" customHeight="1">
      <c r="A340" s="122">
        <v>311</v>
      </c>
      <c r="B340" s="123">
        <f t="shared" ca="1" si="15"/>
        <v>2356.3198166597949</v>
      </c>
      <c r="C340" s="123">
        <f t="shared" ca="1" si="16"/>
        <v>540.51072364504057</v>
      </c>
      <c r="D340" s="124">
        <f t="shared" ca="1" si="17"/>
        <v>452558.68233699317</v>
      </c>
      <c r="E340" s="124">
        <f t="shared" ca="1" si="18"/>
        <v>1815.8090930147544</v>
      </c>
      <c r="F340" s="124">
        <f t="shared" ca="1" si="19"/>
        <v>280256.78064420307</v>
      </c>
      <c r="G340" s="124">
        <f t="shared" ca="1" si="20"/>
        <v>101631.21935579681</v>
      </c>
      <c r="H340" s="124">
        <f t="shared" ca="1" si="21"/>
        <v>0</v>
      </c>
      <c r="I340" s="192">
        <f t="shared" si="22"/>
        <v>25.916666666666668</v>
      </c>
      <c r="J340" s="125">
        <f t="shared" si="28"/>
        <v>743455.01694099803</v>
      </c>
      <c r="K340" s="125">
        <f t="shared" si="23"/>
        <v>1548.8646186270792</v>
      </c>
      <c r="L340" s="125">
        <f t="shared" si="24"/>
        <v>745003.88155962515</v>
      </c>
      <c r="M340" s="125">
        <f t="shared" ca="1" si="25"/>
        <v>643372.66220382834</v>
      </c>
      <c r="N340" s="125">
        <f t="shared" si="29"/>
        <v>187437.82840935397</v>
      </c>
      <c r="O340" s="125">
        <f t="shared" si="26"/>
        <v>1093.3873323878981</v>
      </c>
      <c r="P340" s="125">
        <f t="shared" si="27"/>
        <v>188531.21574174188</v>
      </c>
      <c r="Q340" s="139"/>
      <c r="R340" s="139"/>
      <c r="S340" s="135"/>
      <c r="T340" s="135"/>
      <c r="U340" s="135"/>
      <c r="V340" s="135"/>
      <c r="W340" s="135"/>
      <c r="X340" s="135"/>
      <c r="Y340" s="135"/>
      <c r="Z340" s="135"/>
    </row>
    <row r="341" spans="1:26" ht="23.25" customHeight="1">
      <c r="A341" s="122">
        <v>312</v>
      </c>
      <c r="B341" s="123">
        <f t="shared" ca="1" si="15"/>
        <v>2356.3198166597949</v>
      </c>
      <c r="C341" s="123">
        <f t="shared" ca="1" si="16"/>
        <v>531.02312113403843</v>
      </c>
      <c r="D341" s="124">
        <f t="shared" ca="1" si="17"/>
        <v>453089.7054581272</v>
      </c>
      <c r="E341" s="124">
        <f t="shared" ca="1" si="18"/>
        <v>1825.2966955257566</v>
      </c>
      <c r="F341" s="124">
        <f t="shared" ca="1" si="19"/>
        <v>282082.07733972883</v>
      </c>
      <c r="G341" s="124">
        <f t="shared" ca="1" si="20"/>
        <v>99805.922660271055</v>
      </c>
      <c r="H341" s="124">
        <f t="shared" ca="1" si="21"/>
        <v>0</v>
      </c>
      <c r="I341" s="192">
        <f t="shared" si="22"/>
        <v>26</v>
      </c>
      <c r="J341" s="125">
        <f t="shared" si="28"/>
        <v>745003.88155962515</v>
      </c>
      <c r="K341" s="125">
        <f t="shared" si="23"/>
        <v>1552.0914199158858</v>
      </c>
      <c r="L341" s="125">
        <f t="shared" si="24"/>
        <v>746555.97297954105</v>
      </c>
      <c r="M341" s="125">
        <f t="shared" ca="1" si="25"/>
        <v>646750.05031927</v>
      </c>
      <c r="N341" s="125">
        <f t="shared" si="29"/>
        <v>188531.21574174188</v>
      </c>
      <c r="O341" s="125">
        <f t="shared" si="26"/>
        <v>1099.7654251601609</v>
      </c>
      <c r="P341" s="125">
        <f t="shared" si="27"/>
        <v>189630.98116690203</v>
      </c>
      <c r="Q341" s="139"/>
      <c r="R341" s="139"/>
      <c r="S341" s="135"/>
      <c r="T341" s="135"/>
      <c r="U341" s="135"/>
      <c r="V341" s="135"/>
      <c r="W341" s="135"/>
      <c r="X341" s="135"/>
      <c r="Y341" s="135"/>
      <c r="Z341" s="135"/>
    </row>
    <row r="342" spans="1:26" ht="23.25" customHeight="1">
      <c r="A342" s="122">
        <v>313</v>
      </c>
      <c r="B342" s="123">
        <f t="shared" ca="1" si="15"/>
        <v>2356.3198166597949</v>
      </c>
      <c r="C342" s="123">
        <f t="shared" ca="1" si="16"/>
        <v>521.48594589991626</v>
      </c>
      <c r="D342" s="124">
        <f t="shared" ca="1" si="17"/>
        <v>453611.19140402711</v>
      </c>
      <c r="E342" s="124">
        <f t="shared" ca="1" si="18"/>
        <v>1834.8338707598787</v>
      </c>
      <c r="F342" s="124">
        <f t="shared" ca="1" si="19"/>
        <v>283916.9112104887</v>
      </c>
      <c r="G342" s="124">
        <f t="shared" ca="1" si="20"/>
        <v>97971.088789511181</v>
      </c>
      <c r="H342" s="124">
        <f t="shared" ca="1" si="21"/>
        <v>0</v>
      </c>
      <c r="I342" s="192">
        <f t="shared" si="22"/>
        <v>26.083333333333332</v>
      </c>
      <c r="J342" s="125">
        <f t="shared" si="28"/>
        <v>746555.97297954105</v>
      </c>
      <c r="K342" s="125">
        <f t="shared" si="23"/>
        <v>1555.3249437073771</v>
      </c>
      <c r="L342" s="125">
        <f t="shared" si="24"/>
        <v>748111.29792324838</v>
      </c>
      <c r="M342" s="125">
        <f t="shared" ca="1" si="25"/>
        <v>650140.20913373725</v>
      </c>
      <c r="N342" s="125">
        <f t="shared" si="29"/>
        <v>189630.98116690203</v>
      </c>
      <c r="O342" s="125">
        <f t="shared" si="26"/>
        <v>1106.1807234735952</v>
      </c>
      <c r="P342" s="125">
        <f t="shared" si="27"/>
        <v>190737.16189037563</v>
      </c>
      <c r="Q342" s="139"/>
      <c r="R342" s="139"/>
      <c r="S342" s="135"/>
      <c r="T342" s="135"/>
      <c r="U342" s="135"/>
      <c r="V342" s="135"/>
      <c r="W342" s="135"/>
      <c r="X342" s="135"/>
      <c r="Y342" s="135"/>
      <c r="Z342" s="135"/>
    </row>
    <row r="343" spans="1:26" ht="23.25" customHeight="1">
      <c r="A343" s="122">
        <v>314</v>
      </c>
      <c r="B343" s="123">
        <f t="shared" ca="1" si="15"/>
        <v>2356.3198166597949</v>
      </c>
      <c r="C343" s="123">
        <f t="shared" ca="1" si="16"/>
        <v>511.89893892519598</v>
      </c>
      <c r="D343" s="124">
        <f t="shared" ca="1" si="17"/>
        <v>454123.09034295229</v>
      </c>
      <c r="E343" s="124">
        <f t="shared" ca="1" si="18"/>
        <v>1844.4208777345989</v>
      </c>
      <c r="F343" s="124">
        <f t="shared" ca="1" si="19"/>
        <v>285761.33208822331</v>
      </c>
      <c r="G343" s="124">
        <f t="shared" ca="1" si="20"/>
        <v>96126.667911776589</v>
      </c>
      <c r="H343" s="124">
        <f t="shared" ca="1" si="21"/>
        <v>1.1368683772161603E-13</v>
      </c>
      <c r="I343" s="192">
        <f t="shared" si="22"/>
        <v>26.166666666666668</v>
      </c>
      <c r="J343" s="125">
        <f t="shared" si="28"/>
        <v>748111.29792324838</v>
      </c>
      <c r="K343" s="125">
        <f t="shared" si="23"/>
        <v>1558.5652040067675</v>
      </c>
      <c r="L343" s="125">
        <f t="shared" si="24"/>
        <v>749669.86312725511</v>
      </c>
      <c r="M343" s="125">
        <f t="shared" ca="1" si="25"/>
        <v>653543.19521547854</v>
      </c>
      <c r="N343" s="125">
        <f t="shared" si="29"/>
        <v>190737.16189037563</v>
      </c>
      <c r="O343" s="125">
        <f t="shared" si="26"/>
        <v>1112.6334443605247</v>
      </c>
      <c r="P343" s="125">
        <f t="shared" si="27"/>
        <v>191849.79533473615</v>
      </c>
      <c r="Q343" s="139"/>
      <c r="R343" s="139"/>
      <c r="S343" s="135"/>
      <c r="T343" s="135"/>
      <c r="U343" s="135"/>
      <c r="V343" s="135"/>
      <c r="W343" s="135"/>
      <c r="X343" s="135"/>
      <c r="Y343" s="135"/>
      <c r="Z343" s="135"/>
    </row>
    <row r="344" spans="1:26" ht="23.25" customHeight="1">
      <c r="A344" s="122">
        <v>315</v>
      </c>
      <c r="B344" s="123">
        <f t="shared" ca="1" si="15"/>
        <v>2356.3198166597949</v>
      </c>
      <c r="C344" s="123">
        <f t="shared" ca="1" si="16"/>
        <v>502.26183983903275</v>
      </c>
      <c r="D344" s="124">
        <f t="shared" ca="1" si="17"/>
        <v>454625.35218279134</v>
      </c>
      <c r="E344" s="124">
        <f t="shared" ca="1" si="18"/>
        <v>1854.0579768207622</v>
      </c>
      <c r="F344" s="124">
        <f t="shared" ca="1" si="19"/>
        <v>287615.39006504405</v>
      </c>
      <c r="G344" s="124">
        <f t="shared" ca="1" si="20"/>
        <v>94272.609934955821</v>
      </c>
      <c r="H344" s="124">
        <f t="shared" ca="1" si="21"/>
        <v>5.6843418860808015E-14</v>
      </c>
      <c r="I344" s="192">
        <f t="shared" si="22"/>
        <v>26.25</v>
      </c>
      <c r="J344" s="125">
        <f t="shared" si="28"/>
        <v>749669.86312725511</v>
      </c>
      <c r="K344" s="125">
        <f t="shared" si="23"/>
        <v>1561.8122148484481</v>
      </c>
      <c r="L344" s="125">
        <f t="shared" si="24"/>
        <v>751231.67534210358</v>
      </c>
      <c r="M344" s="125">
        <f t="shared" ca="1" si="25"/>
        <v>656959.06540714775</v>
      </c>
      <c r="N344" s="125">
        <f t="shared" si="29"/>
        <v>191849.79533473615</v>
      </c>
      <c r="O344" s="125">
        <f t="shared" si="26"/>
        <v>1119.1238061192942</v>
      </c>
      <c r="P344" s="125">
        <f t="shared" si="27"/>
        <v>192968.91914085543</v>
      </c>
      <c r="Q344" s="139"/>
      <c r="R344" s="139"/>
      <c r="S344" s="135"/>
      <c r="T344" s="135"/>
      <c r="U344" s="135"/>
      <c r="V344" s="135"/>
      <c r="W344" s="135"/>
      <c r="X344" s="135"/>
      <c r="Y344" s="135"/>
      <c r="Z344" s="135"/>
    </row>
    <row r="345" spans="1:26" ht="23.25" customHeight="1">
      <c r="A345" s="122">
        <v>316</v>
      </c>
      <c r="B345" s="123">
        <f t="shared" ca="1" si="15"/>
        <v>2356.3198166597949</v>
      </c>
      <c r="C345" s="123">
        <f t="shared" ca="1" si="16"/>
        <v>492.5743869101442</v>
      </c>
      <c r="D345" s="124">
        <f t="shared" ca="1" si="17"/>
        <v>455117.92656970146</v>
      </c>
      <c r="E345" s="124">
        <f t="shared" ca="1" si="18"/>
        <v>1863.7454297496506</v>
      </c>
      <c r="F345" s="124">
        <f t="shared" ca="1" si="19"/>
        <v>289479.13549479371</v>
      </c>
      <c r="G345" s="124">
        <f t="shared" ca="1" si="20"/>
        <v>92408.864505206177</v>
      </c>
      <c r="H345" s="124">
        <f t="shared" ca="1" si="21"/>
        <v>1.1368683772161603E-13</v>
      </c>
      <c r="I345" s="192">
        <f t="shared" si="22"/>
        <v>26.333333333333332</v>
      </c>
      <c r="J345" s="125">
        <f t="shared" si="28"/>
        <v>751231.67534210358</v>
      </c>
      <c r="K345" s="125">
        <f t="shared" si="23"/>
        <v>1565.0659902960492</v>
      </c>
      <c r="L345" s="125">
        <f t="shared" si="24"/>
        <v>752796.74133239966</v>
      </c>
      <c r="M345" s="125">
        <f t="shared" ca="1" si="25"/>
        <v>660387.87682719342</v>
      </c>
      <c r="N345" s="125">
        <f t="shared" si="29"/>
        <v>192968.91914085543</v>
      </c>
      <c r="O345" s="125">
        <f t="shared" si="26"/>
        <v>1125.6520283216566</v>
      </c>
      <c r="P345" s="125">
        <f t="shared" si="27"/>
        <v>194094.5711691771</v>
      </c>
      <c r="Q345" s="139"/>
      <c r="R345" s="139"/>
      <c r="S345" s="135"/>
      <c r="T345" s="135"/>
      <c r="U345" s="135"/>
      <c r="V345" s="135"/>
      <c r="W345" s="135"/>
      <c r="X345" s="135"/>
      <c r="Y345" s="135"/>
      <c r="Z345" s="135"/>
    </row>
    <row r="346" spans="1:26" ht="23.25" customHeight="1">
      <c r="A346" s="122">
        <v>317</v>
      </c>
      <c r="B346" s="123">
        <f t="shared" ca="1" si="15"/>
        <v>2356.3198166597949</v>
      </c>
      <c r="C346" s="123">
        <f t="shared" ca="1" si="16"/>
        <v>482.83631703970229</v>
      </c>
      <c r="D346" s="124">
        <f t="shared" ca="1" si="17"/>
        <v>455600.76288674114</v>
      </c>
      <c r="E346" s="124">
        <f t="shared" ca="1" si="18"/>
        <v>1873.4834996200925</v>
      </c>
      <c r="F346" s="124">
        <f t="shared" ca="1" si="19"/>
        <v>291352.61899441382</v>
      </c>
      <c r="G346" s="124">
        <f t="shared" ca="1" si="20"/>
        <v>90535.381005586081</v>
      </c>
      <c r="H346" s="124">
        <f t="shared" ca="1" si="21"/>
        <v>0</v>
      </c>
      <c r="I346" s="192">
        <f t="shared" si="22"/>
        <v>26.416666666666668</v>
      </c>
      <c r="J346" s="125">
        <f t="shared" si="28"/>
        <v>752796.74133239966</v>
      </c>
      <c r="K346" s="125">
        <f t="shared" si="23"/>
        <v>1568.3265444424992</v>
      </c>
      <c r="L346" s="125">
        <f t="shared" si="24"/>
        <v>754365.06787684211</v>
      </c>
      <c r="M346" s="125">
        <f t="shared" ca="1" si="25"/>
        <v>663829.68687125598</v>
      </c>
      <c r="N346" s="125">
        <f t="shared" si="29"/>
        <v>194094.5711691771</v>
      </c>
      <c r="O346" s="125">
        <f t="shared" si="26"/>
        <v>1132.2183318201999</v>
      </c>
      <c r="P346" s="125">
        <f t="shared" si="27"/>
        <v>195226.78950099729</v>
      </c>
      <c r="Q346" s="139"/>
      <c r="R346" s="139"/>
      <c r="S346" s="135"/>
      <c r="T346" s="135"/>
      <c r="U346" s="135"/>
      <c r="V346" s="135"/>
      <c r="W346" s="135"/>
      <c r="X346" s="135"/>
      <c r="Y346" s="135"/>
      <c r="Z346" s="135"/>
    </row>
    <row r="347" spans="1:26" ht="23.25" customHeight="1">
      <c r="A347" s="122">
        <v>318</v>
      </c>
      <c r="B347" s="123">
        <f t="shared" ca="1" si="15"/>
        <v>2356.3198166597949</v>
      </c>
      <c r="C347" s="123">
        <f t="shared" ca="1" si="16"/>
        <v>473.0473657541873</v>
      </c>
      <c r="D347" s="124">
        <f t="shared" ca="1" si="17"/>
        <v>456073.81025249534</v>
      </c>
      <c r="E347" s="124">
        <f t="shared" ca="1" si="18"/>
        <v>1883.2724509056077</v>
      </c>
      <c r="F347" s="124">
        <f t="shared" ca="1" si="19"/>
        <v>293235.8914453194</v>
      </c>
      <c r="G347" s="124">
        <f t="shared" ca="1" si="20"/>
        <v>88652.108554680468</v>
      </c>
      <c r="H347" s="124">
        <f t="shared" ca="1" si="21"/>
        <v>1.1368683772161603E-13</v>
      </c>
      <c r="I347" s="192">
        <f t="shared" si="22"/>
        <v>26.5</v>
      </c>
      <c r="J347" s="125">
        <f t="shared" si="28"/>
        <v>754365.06787684211</v>
      </c>
      <c r="K347" s="125">
        <f t="shared" si="23"/>
        <v>1571.5938914100877</v>
      </c>
      <c r="L347" s="125">
        <f t="shared" si="24"/>
        <v>755936.66176825215</v>
      </c>
      <c r="M347" s="125">
        <f t="shared" ca="1" si="25"/>
        <v>667284.55321357166</v>
      </c>
      <c r="N347" s="125">
        <f t="shared" si="29"/>
        <v>195226.78950099729</v>
      </c>
      <c r="O347" s="125">
        <f t="shared" si="26"/>
        <v>1138.8229387558176</v>
      </c>
      <c r="P347" s="125">
        <f t="shared" si="27"/>
        <v>196365.61243975311</v>
      </c>
      <c r="Q347" s="139"/>
      <c r="R347" s="139"/>
      <c r="S347" s="135"/>
      <c r="T347" s="135"/>
      <c r="U347" s="135"/>
      <c r="V347" s="135"/>
      <c r="W347" s="135"/>
      <c r="X347" s="135"/>
      <c r="Y347" s="135"/>
      <c r="Z347" s="135"/>
    </row>
    <row r="348" spans="1:26" ht="23.25" customHeight="1">
      <c r="A348" s="122">
        <v>319</v>
      </c>
      <c r="B348" s="123">
        <f t="shared" ca="1" si="15"/>
        <v>2356.3198166597949</v>
      </c>
      <c r="C348" s="123">
        <f t="shared" ca="1" si="16"/>
        <v>463.2072671982055</v>
      </c>
      <c r="D348" s="124">
        <f t="shared" ca="1" si="17"/>
        <v>456537.01751969353</v>
      </c>
      <c r="E348" s="124">
        <f t="shared" ca="1" si="18"/>
        <v>1893.1125494615894</v>
      </c>
      <c r="F348" s="124">
        <f t="shared" ca="1" si="19"/>
        <v>295129.003994781</v>
      </c>
      <c r="G348" s="124">
        <f t="shared" ca="1" si="20"/>
        <v>86758.996005218884</v>
      </c>
      <c r="H348" s="124">
        <f t="shared" ca="1" si="21"/>
        <v>5.6843418860808015E-14</v>
      </c>
      <c r="I348" s="192">
        <f t="shared" si="22"/>
        <v>26.583333333333332</v>
      </c>
      <c r="J348" s="125">
        <f t="shared" si="28"/>
        <v>755936.66176825215</v>
      </c>
      <c r="K348" s="125">
        <f t="shared" si="23"/>
        <v>1574.8680453505253</v>
      </c>
      <c r="L348" s="125">
        <f t="shared" si="24"/>
        <v>757511.52981360268</v>
      </c>
      <c r="M348" s="125">
        <f t="shared" ca="1" si="25"/>
        <v>670752.53380838386</v>
      </c>
      <c r="N348" s="125">
        <f t="shared" si="29"/>
        <v>196365.61243975311</v>
      </c>
      <c r="O348" s="125">
        <f t="shared" si="26"/>
        <v>1145.4660725652266</v>
      </c>
      <c r="P348" s="125">
        <f t="shared" si="27"/>
        <v>197511.07851231835</v>
      </c>
      <c r="Q348" s="139"/>
      <c r="R348" s="139"/>
      <c r="S348" s="135"/>
      <c r="T348" s="135"/>
      <c r="U348" s="135"/>
      <c r="V348" s="135"/>
      <c r="W348" s="135"/>
      <c r="X348" s="135"/>
      <c r="Y348" s="135"/>
      <c r="Z348" s="135"/>
    </row>
    <row r="349" spans="1:26" ht="23.25" customHeight="1">
      <c r="A349" s="122">
        <v>320</v>
      </c>
      <c r="B349" s="123">
        <f t="shared" ca="1" si="15"/>
        <v>2356.3198166597949</v>
      </c>
      <c r="C349" s="123">
        <f t="shared" ca="1" si="16"/>
        <v>453.31575412726869</v>
      </c>
      <c r="D349" s="124">
        <f t="shared" ca="1" si="17"/>
        <v>456990.33327382081</v>
      </c>
      <c r="E349" s="124">
        <f t="shared" ca="1" si="18"/>
        <v>1903.0040625325262</v>
      </c>
      <c r="F349" s="124">
        <f t="shared" ca="1" si="19"/>
        <v>297032.00805731351</v>
      </c>
      <c r="G349" s="124">
        <f t="shared" ca="1" si="20"/>
        <v>84855.991942686363</v>
      </c>
      <c r="H349" s="124">
        <f t="shared" ca="1" si="21"/>
        <v>1.1368683772161603E-13</v>
      </c>
      <c r="I349" s="192">
        <f t="shared" si="22"/>
        <v>26.666666666666668</v>
      </c>
      <c r="J349" s="125">
        <f t="shared" si="28"/>
        <v>757511.52981360268</v>
      </c>
      <c r="K349" s="125">
        <f t="shared" si="23"/>
        <v>1578.1490204450056</v>
      </c>
      <c r="L349" s="125">
        <f t="shared" si="24"/>
        <v>759089.67883404763</v>
      </c>
      <c r="M349" s="125">
        <f t="shared" ca="1" si="25"/>
        <v>674233.68689136126</v>
      </c>
      <c r="N349" s="125">
        <f t="shared" si="29"/>
        <v>197511.07851231835</v>
      </c>
      <c r="O349" s="125">
        <f t="shared" si="26"/>
        <v>1152.1479579885238</v>
      </c>
      <c r="P349" s="125">
        <f t="shared" si="27"/>
        <v>198663.22647030686</v>
      </c>
      <c r="Q349" s="139"/>
      <c r="R349" s="139"/>
      <c r="S349" s="135"/>
      <c r="T349" s="135"/>
      <c r="U349" s="135"/>
      <c r="V349" s="135"/>
      <c r="W349" s="135"/>
      <c r="X349" s="135"/>
      <c r="Y349" s="135"/>
      <c r="Z349" s="135"/>
    </row>
    <row r="350" spans="1:26" ht="23.25" customHeight="1">
      <c r="A350" s="122">
        <v>321</v>
      </c>
      <c r="B350" s="123">
        <f t="shared" ca="1" si="15"/>
        <v>2356.3198166597949</v>
      </c>
      <c r="C350" s="123">
        <f t="shared" ca="1" si="16"/>
        <v>443.37255790053626</v>
      </c>
      <c r="D350" s="124">
        <f t="shared" ca="1" si="17"/>
        <v>457433.70583172137</v>
      </c>
      <c r="E350" s="124">
        <f t="shared" ca="1" si="18"/>
        <v>1912.9472587592586</v>
      </c>
      <c r="F350" s="124">
        <f t="shared" ca="1" si="19"/>
        <v>298944.95531607274</v>
      </c>
      <c r="G350" s="124">
        <f t="shared" ca="1" si="20"/>
        <v>82943.044683927103</v>
      </c>
      <c r="H350" s="124">
        <f t="shared" ca="1" si="21"/>
        <v>0</v>
      </c>
      <c r="I350" s="192">
        <f t="shared" si="22"/>
        <v>26.75</v>
      </c>
      <c r="J350" s="125">
        <f t="shared" si="28"/>
        <v>759089.67883404763</v>
      </c>
      <c r="K350" s="125">
        <f t="shared" si="23"/>
        <v>1581.4368309042659</v>
      </c>
      <c r="L350" s="125">
        <f t="shared" si="24"/>
        <v>760671.11566495185</v>
      </c>
      <c r="M350" s="125">
        <f t="shared" ca="1" si="25"/>
        <v>677728.07098102476</v>
      </c>
      <c r="N350" s="125">
        <f t="shared" si="29"/>
        <v>198663.22647030686</v>
      </c>
      <c r="O350" s="125">
        <f t="shared" si="26"/>
        <v>1158.86882107679</v>
      </c>
      <c r="P350" s="125">
        <f t="shared" si="27"/>
        <v>199822.09529138365</v>
      </c>
      <c r="Q350" s="139"/>
      <c r="R350" s="139"/>
      <c r="S350" s="135"/>
      <c r="T350" s="135"/>
      <c r="U350" s="135"/>
      <c r="V350" s="135"/>
      <c r="W350" s="135"/>
      <c r="X350" s="135"/>
      <c r="Y350" s="135"/>
      <c r="Z350" s="135"/>
    </row>
    <row r="351" spans="1:26" ht="23.25" customHeight="1">
      <c r="A351" s="122">
        <v>322</v>
      </c>
      <c r="B351" s="123">
        <f t="shared" ca="1" si="15"/>
        <v>2356.3198166597949</v>
      </c>
      <c r="C351" s="123">
        <f t="shared" ca="1" si="16"/>
        <v>433.37740847351915</v>
      </c>
      <c r="D351" s="124">
        <f t="shared" ca="1" si="17"/>
        <v>457867.08324019489</v>
      </c>
      <c r="E351" s="124">
        <f t="shared" ca="1" si="18"/>
        <v>1922.9424081862758</v>
      </c>
      <c r="F351" s="124">
        <f t="shared" ca="1" si="19"/>
        <v>300867.897724259</v>
      </c>
      <c r="G351" s="124">
        <f t="shared" ca="1" si="20"/>
        <v>81020.102275740821</v>
      </c>
      <c r="H351" s="124">
        <f t="shared" ca="1" si="21"/>
        <v>5.6843418860808015E-14</v>
      </c>
      <c r="I351" s="192">
        <f t="shared" si="22"/>
        <v>26.833333333333332</v>
      </c>
      <c r="J351" s="125">
        <f t="shared" si="28"/>
        <v>760671.11566495185</v>
      </c>
      <c r="K351" s="125">
        <f t="shared" si="23"/>
        <v>1584.7314909686497</v>
      </c>
      <c r="L351" s="125">
        <f t="shared" si="24"/>
        <v>762255.84715592046</v>
      </c>
      <c r="M351" s="125">
        <f t="shared" ca="1" si="25"/>
        <v>681235.74488017964</v>
      </c>
      <c r="N351" s="125">
        <f t="shared" si="29"/>
        <v>199822.09529138365</v>
      </c>
      <c r="O351" s="125">
        <f t="shared" si="26"/>
        <v>1165.6288891997381</v>
      </c>
      <c r="P351" s="125">
        <f t="shared" si="27"/>
        <v>200987.72418058338</v>
      </c>
      <c r="Q351" s="139"/>
      <c r="R351" s="139"/>
      <c r="S351" s="135"/>
      <c r="T351" s="135"/>
      <c r="U351" s="135"/>
      <c r="V351" s="135"/>
      <c r="W351" s="135"/>
      <c r="X351" s="135"/>
      <c r="Y351" s="135"/>
      <c r="Z351" s="135"/>
    </row>
    <row r="352" spans="1:26" ht="23.25" customHeight="1">
      <c r="A352" s="122">
        <v>323</v>
      </c>
      <c r="B352" s="123">
        <f t="shared" ca="1" si="15"/>
        <v>2356.3198166597949</v>
      </c>
      <c r="C352" s="123">
        <f t="shared" ca="1" si="16"/>
        <v>423.33003439074582</v>
      </c>
      <c r="D352" s="124">
        <f t="shared" ca="1" si="17"/>
        <v>458290.41327458562</v>
      </c>
      <c r="E352" s="124">
        <f t="shared" ca="1" si="18"/>
        <v>1932.9897822690491</v>
      </c>
      <c r="F352" s="124">
        <f t="shared" ca="1" si="19"/>
        <v>302800.88750652806</v>
      </c>
      <c r="G352" s="124">
        <f t="shared" ca="1" si="20"/>
        <v>79087.112493471766</v>
      </c>
      <c r="H352" s="124">
        <f t="shared" ca="1" si="21"/>
        <v>5.6843418860808015E-14</v>
      </c>
      <c r="I352" s="192">
        <f t="shared" si="22"/>
        <v>26.916666666666668</v>
      </c>
      <c r="J352" s="125">
        <f t="shared" si="28"/>
        <v>762255.84715592046</v>
      </c>
      <c r="K352" s="125">
        <f t="shared" si="23"/>
        <v>1588.0330149081676</v>
      </c>
      <c r="L352" s="125">
        <f t="shared" si="24"/>
        <v>763843.88017082866</v>
      </c>
      <c r="M352" s="125">
        <f t="shared" ca="1" si="25"/>
        <v>684756.76767735695</v>
      </c>
      <c r="N352" s="125">
        <f t="shared" si="29"/>
        <v>200987.72418058338</v>
      </c>
      <c r="O352" s="125">
        <f t="shared" si="26"/>
        <v>1172.4283910534032</v>
      </c>
      <c r="P352" s="125">
        <f t="shared" si="27"/>
        <v>202160.15257163678</v>
      </c>
      <c r="Q352" s="139"/>
      <c r="R352" s="139"/>
      <c r="S352" s="135"/>
      <c r="T352" s="135"/>
      <c r="U352" s="135"/>
      <c r="V352" s="135"/>
      <c r="W352" s="135"/>
      <c r="X352" s="135"/>
      <c r="Y352" s="135"/>
      <c r="Z352" s="135"/>
    </row>
    <row r="353" spans="1:26" ht="23.25" customHeight="1">
      <c r="A353" s="122">
        <v>324</v>
      </c>
      <c r="B353" s="123">
        <f t="shared" ca="1" si="15"/>
        <v>2356.3198166597949</v>
      </c>
      <c r="C353" s="123">
        <f t="shared" ca="1" si="16"/>
        <v>413.23016277839002</v>
      </c>
      <c r="D353" s="124">
        <f t="shared" ca="1" si="17"/>
        <v>458703.64343736402</v>
      </c>
      <c r="E353" s="124">
        <f t="shared" ca="1" si="18"/>
        <v>1943.089653881405</v>
      </c>
      <c r="F353" s="124">
        <f t="shared" ca="1" si="19"/>
        <v>304743.97716040944</v>
      </c>
      <c r="G353" s="124">
        <f t="shared" ca="1" si="20"/>
        <v>77144.022839590354</v>
      </c>
      <c r="H353" s="124">
        <f t="shared" ca="1" si="21"/>
        <v>5.6843418860808015E-14</v>
      </c>
      <c r="I353" s="192">
        <f t="shared" si="22"/>
        <v>27</v>
      </c>
      <c r="J353" s="125">
        <f t="shared" si="28"/>
        <v>763843.88017082866</v>
      </c>
      <c r="K353" s="125">
        <f t="shared" si="23"/>
        <v>1591.3414170225597</v>
      </c>
      <c r="L353" s="125">
        <f t="shared" si="24"/>
        <v>765435.22158785118</v>
      </c>
      <c r="M353" s="125">
        <f t="shared" ca="1" si="25"/>
        <v>688291.19874826085</v>
      </c>
      <c r="N353" s="125">
        <f t="shared" si="29"/>
        <v>202160.15257163678</v>
      </c>
      <c r="O353" s="125">
        <f t="shared" si="26"/>
        <v>1179.2675566678813</v>
      </c>
      <c r="P353" s="125">
        <f t="shared" si="27"/>
        <v>203339.42012830466</v>
      </c>
      <c r="Q353" s="139"/>
      <c r="R353" s="139"/>
      <c r="S353" s="135"/>
      <c r="T353" s="135"/>
      <c r="U353" s="135"/>
      <c r="V353" s="135"/>
      <c r="W353" s="135"/>
      <c r="X353" s="135"/>
      <c r="Y353" s="135"/>
      <c r="Z353" s="135"/>
    </row>
    <row r="354" spans="1:26" ht="23.25" customHeight="1">
      <c r="A354" s="122">
        <v>325</v>
      </c>
      <c r="B354" s="123">
        <f t="shared" ca="1" si="15"/>
        <v>2356.3198166597949</v>
      </c>
      <c r="C354" s="123">
        <f t="shared" ca="1" si="16"/>
        <v>403.07751933685961</v>
      </c>
      <c r="D354" s="124">
        <f t="shared" ca="1" si="17"/>
        <v>459106.72095670085</v>
      </c>
      <c r="E354" s="124">
        <f t="shared" ca="1" si="18"/>
        <v>1953.2422973229354</v>
      </c>
      <c r="F354" s="124">
        <f t="shared" ca="1" si="19"/>
        <v>306697.2194577324</v>
      </c>
      <c r="G354" s="124">
        <f t="shared" ca="1" si="20"/>
        <v>75190.780542267414</v>
      </c>
      <c r="H354" s="124">
        <f t="shared" ca="1" si="21"/>
        <v>1.7053025658242404E-13</v>
      </c>
      <c r="I354" s="192">
        <f t="shared" si="22"/>
        <v>27.083333333333332</v>
      </c>
      <c r="J354" s="125">
        <f t="shared" si="28"/>
        <v>765435.22158785118</v>
      </c>
      <c r="K354" s="125">
        <f t="shared" si="23"/>
        <v>1594.6567116413567</v>
      </c>
      <c r="L354" s="125">
        <f t="shared" si="24"/>
        <v>767029.87829949253</v>
      </c>
      <c r="M354" s="125">
        <f t="shared" ca="1" si="25"/>
        <v>691839.09775722516</v>
      </c>
      <c r="N354" s="125">
        <f t="shared" si="29"/>
        <v>203339.42012830466</v>
      </c>
      <c r="O354" s="125">
        <f t="shared" si="26"/>
        <v>1186.1466174151105</v>
      </c>
      <c r="P354" s="125">
        <f t="shared" si="27"/>
        <v>204525.56674571976</v>
      </c>
      <c r="Q354" s="139"/>
      <c r="R354" s="139"/>
      <c r="S354" s="135"/>
      <c r="T354" s="135"/>
      <c r="U354" s="135"/>
      <c r="V354" s="135"/>
      <c r="W354" s="135"/>
      <c r="X354" s="135"/>
      <c r="Y354" s="135"/>
      <c r="Z354" s="135"/>
    </row>
    <row r="355" spans="1:26" ht="23.25" customHeight="1">
      <c r="A355" s="122">
        <v>326</v>
      </c>
      <c r="B355" s="123">
        <f t="shared" ca="1" si="15"/>
        <v>2356.3198166597949</v>
      </c>
      <c r="C355" s="123">
        <f t="shared" ca="1" si="16"/>
        <v>392.87182833334725</v>
      </c>
      <c r="D355" s="124">
        <f t="shared" ca="1" si="17"/>
        <v>459499.59278503421</v>
      </c>
      <c r="E355" s="124">
        <f t="shared" ca="1" si="18"/>
        <v>1963.4479883264476</v>
      </c>
      <c r="F355" s="124">
        <f t="shared" ca="1" si="19"/>
        <v>308660.66744605883</v>
      </c>
      <c r="G355" s="124">
        <f t="shared" ca="1" si="20"/>
        <v>73227.332553940971</v>
      </c>
      <c r="H355" s="124">
        <f t="shared" ca="1" si="21"/>
        <v>1.7053025658242404E-13</v>
      </c>
      <c r="I355" s="192">
        <f t="shared" si="22"/>
        <v>27.166666666666668</v>
      </c>
      <c r="J355" s="125">
        <f t="shared" si="28"/>
        <v>767029.87829949253</v>
      </c>
      <c r="K355" s="125">
        <f t="shared" si="23"/>
        <v>1597.9789131239427</v>
      </c>
      <c r="L355" s="125">
        <f t="shared" si="24"/>
        <v>768627.85721261648</v>
      </c>
      <c r="M355" s="125">
        <f t="shared" ca="1" si="25"/>
        <v>695400.52465867554</v>
      </c>
      <c r="N355" s="125">
        <f t="shared" si="29"/>
        <v>204525.56674571976</v>
      </c>
      <c r="O355" s="125">
        <f t="shared" si="26"/>
        <v>1193.0658060166986</v>
      </c>
      <c r="P355" s="125">
        <f t="shared" si="27"/>
        <v>205718.63255173646</v>
      </c>
      <c r="Q355" s="139"/>
      <c r="R355" s="139"/>
      <c r="S355" s="135"/>
      <c r="T355" s="135"/>
      <c r="U355" s="135"/>
      <c r="V355" s="135"/>
      <c r="W355" s="135"/>
      <c r="X355" s="135"/>
      <c r="Y355" s="135"/>
      <c r="Z355" s="135"/>
    </row>
    <row r="356" spans="1:26" ht="23.25" customHeight="1">
      <c r="A356" s="122">
        <v>327</v>
      </c>
      <c r="B356" s="123">
        <f t="shared" ca="1" si="15"/>
        <v>2356.3198166597949</v>
      </c>
      <c r="C356" s="123">
        <f t="shared" ca="1" si="16"/>
        <v>382.61281259434162</v>
      </c>
      <c r="D356" s="124">
        <f t="shared" ca="1" si="17"/>
        <v>459882.20559762855</v>
      </c>
      <c r="E356" s="124">
        <f t="shared" ca="1" si="18"/>
        <v>1973.7070040654532</v>
      </c>
      <c r="F356" s="124">
        <f t="shared" ca="1" si="19"/>
        <v>310634.37445012428</v>
      </c>
      <c r="G356" s="124">
        <f t="shared" ca="1" si="20"/>
        <v>71253.62554987552</v>
      </c>
      <c r="H356" s="124">
        <f t="shared" ca="1" si="21"/>
        <v>5.6843418860808015E-14</v>
      </c>
      <c r="I356" s="192">
        <f t="shared" si="22"/>
        <v>27.25</v>
      </c>
      <c r="J356" s="125">
        <f t="shared" si="28"/>
        <v>768627.85721261648</v>
      </c>
      <c r="K356" s="125">
        <f t="shared" si="23"/>
        <v>1601.3080358596176</v>
      </c>
      <c r="L356" s="125">
        <f t="shared" si="24"/>
        <v>770229.16524847609</v>
      </c>
      <c r="M356" s="125">
        <f t="shared" ca="1" si="25"/>
        <v>698975.53969860054</v>
      </c>
      <c r="N356" s="125">
        <f t="shared" si="29"/>
        <v>205718.63255173646</v>
      </c>
      <c r="O356" s="125">
        <f t="shared" si="26"/>
        <v>1200.025356551796</v>
      </c>
      <c r="P356" s="125">
        <f t="shared" si="27"/>
        <v>206918.65790828827</v>
      </c>
      <c r="Q356" s="139"/>
      <c r="R356" s="139"/>
      <c r="S356" s="135"/>
      <c r="T356" s="135"/>
      <c r="U356" s="135"/>
      <c r="V356" s="135"/>
      <c r="W356" s="135"/>
      <c r="X356" s="135"/>
      <c r="Y356" s="135"/>
      <c r="Z356" s="135"/>
    </row>
    <row r="357" spans="1:26" ht="23.25" customHeight="1">
      <c r="A357" s="122">
        <v>328</v>
      </c>
      <c r="B357" s="123">
        <f t="shared" ca="1" si="15"/>
        <v>2356.3198166597949</v>
      </c>
      <c r="C357" s="123">
        <f t="shared" ca="1" si="16"/>
        <v>372.30019349809965</v>
      </c>
      <c r="D357" s="124">
        <f t="shared" ca="1" si="17"/>
        <v>460254.50579112663</v>
      </c>
      <c r="E357" s="124">
        <f t="shared" ca="1" si="18"/>
        <v>1984.0196231616953</v>
      </c>
      <c r="F357" s="124">
        <f t="shared" ca="1" si="19"/>
        <v>312618.39407328598</v>
      </c>
      <c r="G357" s="124">
        <f t="shared" ca="1" si="20"/>
        <v>69269.605926713819</v>
      </c>
      <c r="H357" s="124">
        <f t="shared" ca="1" si="21"/>
        <v>1.1368683772161603E-13</v>
      </c>
      <c r="I357" s="192">
        <f t="shared" si="22"/>
        <v>27.333333333333332</v>
      </c>
      <c r="J357" s="125">
        <f t="shared" si="28"/>
        <v>770229.16524847609</v>
      </c>
      <c r="K357" s="125">
        <f t="shared" si="23"/>
        <v>1604.6440942676586</v>
      </c>
      <c r="L357" s="125">
        <f t="shared" si="24"/>
        <v>771833.80934274371</v>
      </c>
      <c r="M357" s="125">
        <f t="shared" ca="1" si="25"/>
        <v>702564.20341602992</v>
      </c>
      <c r="N357" s="125">
        <f t="shared" si="29"/>
        <v>206918.65790828827</v>
      </c>
      <c r="O357" s="125">
        <f t="shared" si="26"/>
        <v>1207.025504465015</v>
      </c>
      <c r="P357" s="125">
        <f t="shared" si="27"/>
        <v>208125.68341275328</v>
      </c>
      <c r="Q357" s="139"/>
      <c r="R357" s="139"/>
      <c r="S357" s="135"/>
      <c r="T357" s="135"/>
      <c r="U357" s="135"/>
      <c r="V357" s="135"/>
      <c r="W357" s="135"/>
      <c r="X357" s="135"/>
      <c r="Y357" s="135"/>
      <c r="Z357" s="135"/>
    </row>
    <row r="358" spans="1:26" ht="23.25" customHeight="1">
      <c r="A358" s="122">
        <v>329</v>
      </c>
      <c r="B358" s="123">
        <f t="shared" ca="1" si="15"/>
        <v>2356.3198166597949</v>
      </c>
      <c r="C358" s="123">
        <f t="shared" ca="1" si="16"/>
        <v>361.93369096707971</v>
      </c>
      <c r="D358" s="124">
        <f t="shared" ca="1" si="17"/>
        <v>460616.43948209373</v>
      </c>
      <c r="E358" s="124">
        <f t="shared" ca="1" si="18"/>
        <v>1994.3861256927153</v>
      </c>
      <c r="F358" s="124">
        <f t="shared" ca="1" si="19"/>
        <v>314612.78019897867</v>
      </c>
      <c r="G358" s="124">
        <f t="shared" ca="1" si="20"/>
        <v>67275.2198010211</v>
      </c>
      <c r="H358" s="124">
        <f t="shared" ca="1" si="21"/>
        <v>1.7053025658242404E-13</v>
      </c>
      <c r="I358" s="192">
        <f t="shared" si="22"/>
        <v>27.416666666666668</v>
      </c>
      <c r="J358" s="125">
        <f t="shared" si="28"/>
        <v>771833.80934274371</v>
      </c>
      <c r="K358" s="125">
        <f t="shared" si="23"/>
        <v>1607.9871027973827</v>
      </c>
      <c r="L358" s="125">
        <f t="shared" si="24"/>
        <v>773441.79644554108</v>
      </c>
      <c r="M358" s="125">
        <f t="shared" ca="1" si="25"/>
        <v>706166.57664452004</v>
      </c>
      <c r="N358" s="125">
        <f t="shared" si="29"/>
        <v>208125.68341275328</v>
      </c>
      <c r="O358" s="125">
        <f t="shared" si="26"/>
        <v>1214.0664865743943</v>
      </c>
      <c r="P358" s="125">
        <f t="shared" si="27"/>
        <v>209339.74989932767</v>
      </c>
      <c r="Q358" s="139"/>
      <c r="R358" s="139"/>
      <c r="S358" s="135"/>
      <c r="T358" s="135"/>
      <c r="U358" s="135"/>
      <c r="V358" s="135"/>
      <c r="W358" s="135"/>
      <c r="X358" s="135"/>
      <c r="Y358" s="135"/>
      <c r="Z358" s="135"/>
    </row>
    <row r="359" spans="1:26" ht="23.25" customHeight="1">
      <c r="A359" s="122">
        <v>330</v>
      </c>
      <c r="B359" s="123">
        <f t="shared" ca="1" si="15"/>
        <v>2356.3198166597949</v>
      </c>
      <c r="C359" s="123">
        <f t="shared" ca="1" si="16"/>
        <v>351.51302346033526</v>
      </c>
      <c r="D359" s="124">
        <f t="shared" ca="1" si="17"/>
        <v>460967.95250555407</v>
      </c>
      <c r="E359" s="124">
        <f t="shared" ca="1" si="18"/>
        <v>2004.8067931994597</v>
      </c>
      <c r="F359" s="124">
        <f t="shared" ca="1" si="19"/>
        <v>316617.58699217811</v>
      </c>
      <c r="G359" s="124">
        <f t="shared" ca="1" si="20"/>
        <v>65270.41300782164</v>
      </c>
      <c r="H359" s="124">
        <f t="shared" ca="1" si="21"/>
        <v>1.7053025658242404E-13</v>
      </c>
      <c r="I359" s="192">
        <f t="shared" si="22"/>
        <v>27.5</v>
      </c>
      <c r="J359" s="125">
        <f t="shared" si="28"/>
        <v>773441.79644554108</v>
      </c>
      <c r="K359" s="125">
        <f t="shared" si="23"/>
        <v>1611.3370759282107</v>
      </c>
      <c r="L359" s="125">
        <f t="shared" si="24"/>
        <v>775053.13352146931</v>
      </c>
      <c r="M359" s="125">
        <f t="shared" ca="1" si="25"/>
        <v>709782.72051364766</v>
      </c>
      <c r="N359" s="125">
        <f t="shared" si="29"/>
        <v>209339.74989932767</v>
      </c>
      <c r="O359" s="125">
        <f t="shared" si="26"/>
        <v>1221.1485410794114</v>
      </c>
      <c r="P359" s="125">
        <f t="shared" si="27"/>
        <v>210560.89844040707</v>
      </c>
      <c r="Q359" s="139"/>
      <c r="R359" s="139"/>
      <c r="S359" s="135"/>
      <c r="T359" s="135"/>
      <c r="U359" s="135"/>
      <c r="V359" s="135"/>
      <c r="W359" s="135"/>
      <c r="X359" s="135"/>
      <c r="Y359" s="135"/>
      <c r="Z359" s="135"/>
    </row>
    <row r="360" spans="1:26" ht="23.25" customHeight="1">
      <c r="A360" s="122">
        <v>331</v>
      </c>
      <c r="B360" s="123">
        <f t="shared" ca="1" si="15"/>
        <v>2356.3198166597949</v>
      </c>
      <c r="C360" s="123">
        <f t="shared" ca="1" si="16"/>
        <v>341.0379079658681</v>
      </c>
      <c r="D360" s="124">
        <f t="shared" ca="1" si="17"/>
        <v>461308.99041351996</v>
      </c>
      <c r="E360" s="124">
        <f t="shared" ca="1" si="18"/>
        <v>2015.2819086939269</v>
      </c>
      <c r="F360" s="124">
        <f t="shared" ca="1" si="19"/>
        <v>318632.86890087201</v>
      </c>
      <c r="G360" s="124">
        <f t="shared" ca="1" si="20"/>
        <v>63255.131099127713</v>
      </c>
      <c r="H360" s="124">
        <f t="shared" ca="1" si="21"/>
        <v>1.7053025658242404E-13</v>
      </c>
      <c r="I360" s="192">
        <f t="shared" si="22"/>
        <v>27.583333333333332</v>
      </c>
      <c r="J360" s="125">
        <f t="shared" si="28"/>
        <v>775053.13352146931</v>
      </c>
      <c r="K360" s="125">
        <f t="shared" si="23"/>
        <v>1614.6940281697277</v>
      </c>
      <c r="L360" s="125">
        <f t="shared" si="24"/>
        <v>776667.82754963904</v>
      </c>
      <c r="M360" s="125">
        <f t="shared" ca="1" si="25"/>
        <v>713412.69645051134</v>
      </c>
      <c r="N360" s="125">
        <f t="shared" si="29"/>
        <v>210560.89844040707</v>
      </c>
      <c r="O360" s="125">
        <f t="shared" si="26"/>
        <v>1228.2719075690413</v>
      </c>
      <c r="P360" s="125">
        <f t="shared" si="27"/>
        <v>211789.17034797612</v>
      </c>
      <c r="Q360" s="139"/>
      <c r="R360" s="139"/>
      <c r="S360" s="135"/>
      <c r="T360" s="135"/>
      <c r="U360" s="135"/>
      <c r="V360" s="135"/>
      <c r="W360" s="135"/>
      <c r="X360" s="135"/>
      <c r="Y360" s="135"/>
      <c r="Z360" s="135"/>
    </row>
    <row r="361" spans="1:26" ht="23.25" customHeight="1">
      <c r="A361" s="122">
        <v>332</v>
      </c>
      <c r="B361" s="123">
        <f t="shared" ca="1" si="15"/>
        <v>2356.3198166597949</v>
      </c>
      <c r="C361" s="123">
        <f t="shared" ca="1" si="16"/>
        <v>330.50805999294232</v>
      </c>
      <c r="D361" s="124">
        <f t="shared" ca="1" si="17"/>
        <v>461639.49847351288</v>
      </c>
      <c r="E361" s="124">
        <f t="shared" ca="1" si="18"/>
        <v>2025.8117566668525</v>
      </c>
      <c r="F361" s="124">
        <f t="shared" ca="1" si="19"/>
        <v>320658.68065753888</v>
      </c>
      <c r="G361" s="124">
        <f t="shared" ca="1" si="20"/>
        <v>61229.319342460862</v>
      </c>
      <c r="H361" s="124">
        <f t="shared" ca="1" si="21"/>
        <v>1.7053025658242404E-13</v>
      </c>
      <c r="I361" s="192">
        <f t="shared" si="22"/>
        <v>27.666666666666668</v>
      </c>
      <c r="J361" s="125">
        <f t="shared" si="28"/>
        <v>776667.82754963904</v>
      </c>
      <c r="K361" s="125">
        <f t="shared" si="23"/>
        <v>1618.0579740617479</v>
      </c>
      <c r="L361" s="125">
        <f t="shared" si="24"/>
        <v>778285.88552370074</v>
      </c>
      <c r="M361" s="125">
        <f t="shared" ca="1" si="25"/>
        <v>717056.5661812399</v>
      </c>
      <c r="N361" s="125">
        <f t="shared" si="29"/>
        <v>211789.17034797612</v>
      </c>
      <c r="O361" s="125">
        <f t="shared" si="26"/>
        <v>1235.4368270298608</v>
      </c>
      <c r="P361" s="125">
        <f t="shared" si="27"/>
        <v>213024.60717500598</v>
      </c>
      <c r="Q361" s="139"/>
      <c r="R361" s="139"/>
      <c r="S361" s="135"/>
      <c r="T361" s="135"/>
      <c r="U361" s="135"/>
      <c r="V361" s="135"/>
      <c r="W361" s="135"/>
      <c r="X361" s="135"/>
      <c r="Y361" s="135"/>
      <c r="Z361" s="135"/>
    </row>
    <row r="362" spans="1:26" ht="23.25" customHeight="1">
      <c r="A362" s="122">
        <v>333</v>
      </c>
      <c r="B362" s="123">
        <f t="shared" ca="1" si="15"/>
        <v>2356.3198166597949</v>
      </c>
      <c r="C362" s="123">
        <f t="shared" ca="1" si="16"/>
        <v>319.92319356435803</v>
      </c>
      <c r="D362" s="124">
        <f t="shared" ca="1" si="17"/>
        <v>461959.42166707723</v>
      </c>
      <c r="E362" s="124">
        <f t="shared" ca="1" si="18"/>
        <v>2036.396623095437</v>
      </c>
      <c r="F362" s="124">
        <f t="shared" ca="1" si="19"/>
        <v>322695.07728063432</v>
      </c>
      <c r="G362" s="124">
        <f t="shared" ca="1" si="20"/>
        <v>59192.922719365422</v>
      </c>
      <c r="H362" s="124">
        <f t="shared" ca="1" si="21"/>
        <v>1.1368683772161603E-13</v>
      </c>
      <c r="I362" s="192">
        <f t="shared" si="22"/>
        <v>27.75</v>
      </c>
      <c r="J362" s="125">
        <f t="shared" si="28"/>
        <v>778285.88552370074</v>
      </c>
      <c r="K362" s="125">
        <f t="shared" si="23"/>
        <v>1621.4289281743766</v>
      </c>
      <c r="L362" s="125">
        <f t="shared" si="24"/>
        <v>779907.31445187517</v>
      </c>
      <c r="M362" s="125">
        <f t="shared" ca="1" si="25"/>
        <v>720714.39173250971</v>
      </c>
      <c r="N362" s="125">
        <f t="shared" si="29"/>
        <v>213024.60717500598</v>
      </c>
      <c r="O362" s="125">
        <f t="shared" si="26"/>
        <v>1242.6435418542017</v>
      </c>
      <c r="P362" s="125">
        <f t="shared" si="27"/>
        <v>214267.25071686017</v>
      </c>
      <c r="Q362" s="139"/>
      <c r="R362" s="139"/>
      <c r="S362" s="135"/>
      <c r="T362" s="135"/>
      <c r="U362" s="135"/>
      <c r="V362" s="135"/>
      <c r="W362" s="135"/>
      <c r="X362" s="135"/>
      <c r="Y362" s="135"/>
      <c r="Z362" s="135"/>
    </row>
    <row r="363" spans="1:26" ht="23.25" customHeight="1">
      <c r="A363" s="122">
        <v>334</v>
      </c>
      <c r="B363" s="123">
        <f t="shared" ca="1" si="15"/>
        <v>2356.3198166597949</v>
      </c>
      <c r="C363" s="123">
        <f t="shared" ca="1" si="16"/>
        <v>309.28302120868437</v>
      </c>
      <c r="D363" s="124">
        <f t="shared" ca="1" si="17"/>
        <v>462268.70468828588</v>
      </c>
      <c r="E363" s="124">
        <f t="shared" ca="1" si="18"/>
        <v>2047.0367954511105</v>
      </c>
      <c r="F363" s="124">
        <f t="shared" ca="1" si="19"/>
        <v>324742.11407608545</v>
      </c>
      <c r="G363" s="124">
        <f t="shared" ca="1" si="20"/>
        <v>57145.885923914313</v>
      </c>
      <c r="H363" s="124">
        <f t="shared" ca="1" si="21"/>
        <v>1.7053025658242404E-13</v>
      </c>
      <c r="I363" s="192">
        <f t="shared" si="22"/>
        <v>27.833333333333332</v>
      </c>
      <c r="J363" s="125">
        <f t="shared" si="28"/>
        <v>779907.31445187517</v>
      </c>
      <c r="K363" s="125">
        <f t="shared" si="23"/>
        <v>1624.8069051080734</v>
      </c>
      <c r="L363" s="125">
        <f t="shared" si="24"/>
        <v>781532.1213569832</v>
      </c>
      <c r="M363" s="125">
        <f t="shared" ca="1" si="25"/>
        <v>724386.23543306894</v>
      </c>
      <c r="N363" s="125">
        <f t="shared" si="29"/>
        <v>214267.25071686017</v>
      </c>
      <c r="O363" s="125">
        <f t="shared" si="26"/>
        <v>1249.8922958483511</v>
      </c>
      <c r="P363" s="125">
        <f t="shared" si="27"/>
        <v>215517.14301270852</v>
      </c>
      <c r="Q363" s="139"/>
      <c r="R363" s="139"/>
      <c r="S363" s="135"/>
      <c r="T363" s="135"/>
      <c r="U363" s="135"/>
      <c r="V363" s="135"/>
      <c r="W363" s="135"/>
      <c r="X363" s="135"/>
      <c r="Y363" s="135"/>
      <c r="Z363" s="135"/>
    </row>
    <row r="364" spans="1:26" ht="23.25" customHeight="1">
      <c r="A364" s="122">
        <v>335</v>
      </c>
      <c r="B364" s="123">
        <f t="shared" ca="1" si="15"/>
        <v>2356.3198166597949</v>
      </c>
      <c r="C364" s="123">
        <f t="shared" ca="1" si="16"/>
        <v>298.58725395245233</v>
      </c>
      <c r="D364" s="124">
        <f t="shared" ca="1" si="17"/>
        <v>462567.29194223834</v>
      </c>
      <c r="E364" s="124">
        <f t="shared" ca="1" si="18"/>
        <v>2057.7325627073424</v>
      </c>
      <c r="F364" s="124">
        <f t="shared" ca="1" si="19"/>
        <v>326799.84663879278</v>
      </c>
      <c r="G364" s="124">
        <f t="shared" ca="1" si="20"/>
        <v>55088.153361206969</v>
      </c>
      <c r="H364" s="124">
        <f t="shared" ca="1" si="21"/>
        <v>1.1368683772161603E-13</v>
      </c>
      <c r="I364" s="192">
        <f t="shared" si="22"/>
        <v>27.916666666666668</v>
      </c>
      <c r="J364" s="125">
        <f t="shared" si="28"/>
        <v>781532.1213569832</v>
      </c>
      <c r="K364" s="125">
        <f t="shared" si="23"/>
        <v>1628.191919493715</v>
      </c>
      <c r="L364" s="125">
        <f t="shared" si="24"/>
        <v>783160.31327647693</v>
      </c>
      <c r="M364" s="125">
        <f t="shared" ca="1" si="25"/>
        <v>728072.15991526993</v>
      </c>
      <c r="N364" s="125">
        <f t="shared" si="29"/>
        <v>215517.14301270852</v>
      </c>
      <c r="O364" s="125">
        <f t="shared" si="26"/>
        <v>1257.1833342407997</v>
      </c>
      <c r="P364" s="125">
        <f t="shared" si="27"/>
        <v>216774.32634694932</v>
      </c>
      <c r="Q364" s="139"/>
      <c r="R364" s="139"/>
      <c r="S364" s="135"/>
      <c r="T364" s="135"/>
      <c r="U364" s="135"/>
      <c r="V364" s="135"/>
      <c r="W364" s="135"/>
      <c r="X364" s="135"/>
      <c r="Y364" s="135"/>
      <c r="Z364" s="135"/>
    </row>
    <row r="365" spans="1:26" ht="23.25" customHeight="1">
      <c r="A365" s="122">
        <v>336</v>
      </c>
      <c r="B365" s="123">
        <f t="shared" ca="1" si="15"/>
        <v>2356.3198166597949</v>
      </c>
      <c r="C365" s="123">
        <f t="shared" ca="1" si="16"/>
        <v>287.83560131230644</v>
      </c>
      <c r="D365" s="124">
        <f t="shared" ca="1" si="17"/>
        <v>462855.12754355062</v>
      </c>
      <c r="E365" s="124">
        <f t="shared" ca="1" si="18"/>
        <v>2068.4842153474883</v>
      </c>
      <c r="F365" s="124">
        <f t="shared" ca="1" si="19"/>
        <v>328868.33085414028</v>
      </c>
      <c r="G365" s="124">
        <f t="shared" ca="1" si="20"/>
        <v>53019.66914585948</v>
      </c>
      <c r="H365" s="124">
        <f t="shared" ca="1" si="21"/>
        <v>5.6843418860808015E-14</v>
      </c>
      <c r="I365" s="192">
        <f t="shared" si="22"/>
        <v>28</v>
      </c>
      <c r="J365" s="125">
        <f t="shared" si="28"/>
        <v>783160.31327647693</v>
      </c>
      <c r="K365" s="125">
        <f t="shared" si="23"/>
        <v>1631.5839859926602</v>
      </c>
      <c r="L365" s="125">
        <f t="shared" si="24"/>
        <v>784791.89726246963</v>
      </c>
      <c r="M365" s="125">
        <f t="shared" ca="1" si="25"/>
        <v>731772.2281166102</v>
      </c>
      <c r="N365" s="125">
        <f t="shared" si="29"/>
        <v>216774.32634694932</v>
      </c>
      <c r="O365" s="125">
        <f t="shared" si="26"/>
        <v>1264.5169036905377</v>
      </c>
      <c r="P365" s="125">
        <f t="shared" si="27"/>
        <v>218038.84325063985</v>
      </c>
      <c r="Q365" s="139"/>
      <c r="R365" s="139"/>
      <c r="S365" s="135"/>
      <c r="T365" s="135"/>
      <c r="U365" s="135"/>
      <c r="V365" s="135"/>
      <c r="W365" s="135"/>
      <c r="X365" s="135"/>
      <c r="Y365" s="135"/>
      <c r="Z365" s="135"/>
    </row>
    <row r="366" spans="1:26" ht="23.25" customHeight="1">
      <c r="A366" s="122">
        <v>337</v>
      </c>
      <c r="B366" s="123">
        <f t="shared" ca="1" si="15"/>
        <v>2356.3198166597949</v>
      </c>
      <c r="C366" s="123">
        <f t="shared" ca="1" si="16"/>
        <v>277.0277712871158</v>
      </c>
      <c r="D366" s="124">
        <f t="shared" ca="1" si="17"/>
        <v>463132.15531483776</v>
      </c>
      <c r="E366" s="124">
        <f t="shared" ca="1" si="18"/>
        <v>2079.2920453726792</v>
      </c>
      <c r="F366" s="124">
        <f t="shared" ca="1" si="19"/>
        <v>330947.62289951293</v>
      </c>
      <c r="G366" s="124">
        <f t="shared" ca="1" si="20"/>
        <v>50940.377100486803</v>
      </c>
      <c r="H366" s="124">
        <f t="shared" ca="1" si="21"/>
        <v>1.1368683772161603E-13</v>
      </c>
      <c r="I366" s="192">
        <f t="shared" si="22"/>
        <v>28.083333333333332</v>
      </c>
      <c r="J366" s="125">
        <f t="shared" si="28"/>
        <v>784791.89726246963</v>
      </c>
      <c r="K366" s="125">
        <f t="shared" si="23"/>
        <v>1634.9831192968118</v>
      </c>
      <c r="L366" s="125">
        <f t="shared" si="24"/>
        <v>786426.88038176647</v>
      </c>
      <c r="M366" s="125">
        <f t="shared" ca="1" si="25"/>
        <v>735486.5032812797</v>
      </c>
      <c r="N366" s="125">
        <f t="shared" si="29"/>
        <v>218038.84325063985</v>
      </c>
      <c r="O366" s="125">
        <f t="shared" si="26"/>
        <v>1271.8932522953992</v>
      </c>
      <c r="P366" s="125">
        <f t="shared" si="27"/>
        <v>219310.73650293527</v>
      </c>
      <c r="Q366" s="139"/>
      <c r="R366" s="139"/>
      <c r="S366" s="135"/>
      <c r="T366" s="135"/>
      <c r="U366" s="135"/>
      <c r="V366" s="135"/>
      <c r="W366" s="135"/>
      <c r="X366" s="135"/>
      <c r="Y366" s="135"/>
      <c r="Z366" s="135"/>
    </row>
    <row r="367" spans="1:26" ht="23.25" customHeight="1">
      <c r="A367" s="122">
        <v>338</v>
      </c>
      <c r="B367" s="123">
        <f t="shared" ca="1" si="15"/>
        <v>2356.3198166597949</v>
      </c>
      <c r="C367" s="123">
        <f t="shared" ca="1" si="16"/>
        <v>266.16347035004355</v>
      </c>
      <c r="D367" s="124">
        <f t="shared" ca="1" si="17"/>
        <v>463398.31878518779</v>
      </c>
      <c r="E367" s="124">
        <f t="shared" ca="1" si="18"/>
        <v>2090.1563463097514</v>
      </c>
      <c r="F367" s="124">
        <f t="shared" ca="1" si="19"/>
        <v>333037.77924582269</v>
      </c>
      <c r="G367" s="124">
        <f t="shared" ca="1" si="20"/>
        <v>48850.220754177055</v>
      </c>
      <c r="H367" s="124">
        <f t="shared" ca="1" si="21"/>
        <v>1.7053025658242404E-13</v>
      </c>
      <c r="I367" s="192">
        <f t="shared" si="22"/>
        <v>28.166666666666668</v>
      </c>
      <c r="J367" s="125">
        <f t="shared" si="28"/>
        <v>786426.88038176647</v>
      </c>
      <c r="K367" s="125">
        <f t="shared" si="23"/>
        <v>1638.38933412868</v>
      </c>
      <c r="L367" s="125">
        <f t="shared" si="24"/>
        <v>788065.26971589518</v>
      </c>
      <c r="M367" s="125">
        <f t="shared" ca="1" si="25"/>
        <v>739215.0489617181</v>
      </c>
      <c r="N367" s="125">
        <f t="shared" si="29"/>
        <v>219310.73650293527</v>
      </c>
      <c r="O367" s="125">
        <f t="shared" si="26"/>
        <v>1279.3126296004557</v>
      </c>
      <c r="P367" s="125">
        <f t="shared" si="27"/>
        <v>220590.04913253573</v>
      </c>
      <c r="Q367" s="139"/>
      <c r="R367" s="139"/>
      <c r="S367" s="135"/>
      <c r="T367" s="135"/>
      <c r="U367" s="135"/>
      <c r="V367" s="135"/>
      <c r="W367" s="135"/>
      <c r="X367" s="135"/>
      <c r="Y367" s="135"/>
      <c r="Z367" s="135"/>
    </row>
    <row r="368" spans="1:26" ht="23.25" customHeight="1">
      <c r="A368" s="122">
        <v>339</v>
      </c>
      <c r="B368" s="123">
        <f t="shared" ca="1" si="15"/>
        <v>2356.3198166597949</v>
      </c>
      <c r="C368" s="123">
        <f t="shared" ca="1" si="16"/>
        <v>255.24240344057515</v>
      </c>
      <c r="D368" s="124">
        <f t="shared" ca="1" si="17"/>
        <v>463653.56118862837</v>
      </c>
      <c r="E368" s="124">
        <f t="shared" ca="1" si="18"/>
        <v>2101.0774132192196</v>
      </c>
      <c r="F368" s="124">
        <f t="shared" ca="1" si="19"/>
        <v>335138.85665904189</v>
      </c>
      <c r="G368" s="124">
        <f t="shared" ca="1" si="20"/>
        <v>46749.143340957839</v>
      </c>
      <c r="H368" s="124">
        <f t="shared" ca="1" si="21"/>
        <v>1.4210854715202004E-13</v>
      </c>
      <c r="I368" s="192">
        <f t="shared" si="22"/>
        <v>28.25</v>
      </c>
      <c r="J368" s="125">
        <f t="shared" si="28"/>
        <v>788065.26971589518</v>
      </c>
      <c r="K368" s="125">
        <f t="shared" si="23"/>
        <v>1641.8026452414483</v>
      </c>
      <c r="L368" s="125">
        <f t="shared" si="24"/>
        <v>789707.07236113667</v>
      </c>
      <c r="M368" s="125">
        <f t="shared" ca="1" si="25"/>
        <v>742957.92902017885</v>
      </c>
      <c r="N368" s="125">
        <f t="shared" si="29"/>
        <v>220590.04913253573</v>
      </c>
      <c r="O368" s="125">
        <f t="shared" si="26"/>
        <v>1286.7752866064584</v>
      </c>
      <c r="P368" s="125">
        <f t="shared" si="27"/>
        <v>221876.82441914218</v>
      </c>
      <c r="Q368" s="139"/>
      <c r="R368" s="139"/>
      <c r="S368" s="135"/>
      <c r="T368" s="135"/>
      <c r="U368" s="135"/>
      <c r="V368" s="135"/>
      <c r="W368" s="135"/>
      <c r="X368" s="135"/>
      <c r="Y368" s="135"/>
      <c r="Z368" s="135"/>
    </row>
    <row r="369" spans="1:26" ht="23.25" customHeight="1">
      <c r="A369" s="122">
        <v>340</v>
      </c>
      <c r="B369" s="123">
        <f t="shared" ca="1" si="15"/>
        <v>2356.3198166597949</v>
      </c>
      <c r="C369" s="123">
        <f t="shared" ca="1" si="16"/>
        <v>244.26427395650472</v>
      </c>
      <c r="D369" s="124">
        <f t="shared" ca="1" si="17"/>
        <v>463897.82546258485</v>
      </c>
      <c r="E369" s="124">
        <f t="shared" ca="1" si="18"/>
        <v>2112.05554270329</v>
      </c>
      <c r="F369" s="124">
        <f t="shared" ca="1" si="19"/>
        <v>337250.9122017452</v>
      </c>
      <c r="G369" s="124">
        <f t="shared" ca="1" si="20"/>
        <v>44637.08779825455</v>
      </c>
      <c r="H369" s="124">
        <f t="shared" ca="1" si="21"/>
        <v>1.7053025658242404E-13</v>
      </c>
      <c r="I369" s="192">
        <f t="shared" si="22"/>
        <v>28.333333333333332</v>
      </c>
      <c r="J369" s="125">
        <f t="shared" si="28"/>
        <v>789707.07236113667</v>
      </c>
      <c r="K369" s="125">
        <f t="shared" si="23"/>
        <v>1645.2230674190348</v>
      </c>
      <c r="L369" s="125">
        <f t="shared" si="24"/>
        <v>791352.29542855569</v>
      </c>
      <c r="M369" s="125">
        <f t="shared" ca="1" si="25"/>
        <v>746715.20763030113</v>
      </c>
      <c r="N369" s="125">
        <f t="shared" si="29"/>
        <v>221876.82441914218</v>
      </c>
      <c r="O369" s="125">
        <f t="shared" si="26"/>
        <v>1294.2814757783294</v>
      </c>
      <c r="P369" s="125">
        <f t="shared" si="27"/>
        <v>223171.1058949205</v>
      </c>
      <c r="Q369" s="139"/>
      <c r="R369" s="139"/>
      <c r="S369" s="135"/>
      <c r="T369" s="135"/>
      <c r="U369" s="135"/>
      <c r="V369" s="135"/>
      <c r="W369" s="135"/>
      <c r="X369" s="135"/>
      <c r="Y369" s="135"/>
      <c r="Z369" s="135"/>
    </row>
    <row r="370" spans="1:26" ht="23.25" customHeight="1">
      <c r="A370" s="122">
        <v>341</v>
      </c>
      <c r="B370" s="123">
        <f t="shared" ca="1" si="15"/>
        <v>2356.3198166597949</v>
      </c>
      <c r="C370" s="123">
        <f t="shared" ca="1" si="16"/>
        <v>233.22878374588004</v>
      </c>
      <c r="D370" s="124">
        <f t="shared" ca="1" si="17"/>
        <v>464131.05424633075</v>
      </c>
      <c r="E370" s="124">
        <f t="shared" ca="1" si="18"/>
        <v>2123.0910329139151</v>
      </c>
      <c r="F370" s="124">
        <f t="shared" ca="1" si="19"/>
        <v>339374.00323465909</v>
      </c>
      <c r="G370" s="124">
        <f t="shared" ca="1" si="20"/>
        <v>42513.996765340635</v>
      </c>
      <c r="H370" s="124">
        <f t="shared" ca="1" si="21"/>
        <v>1.1368683772161603E-13</v>
      </c>
      <c r="I370" s="192">
        <f t="shared" si="22"/>
        <v>28.416666666666668</v>
      </c>
      <c r="J370" s="125">
        <f t="shared" si="28"/>
        <v>791352.29542855569</v>
      </c>
      <c r="K370" s="125">
        <f t="shared" si="23"/>
        <v>1648.6506154761576</v>
      </c>
      <c r="L370" s="125">
        <f t="shared" si="24"/>
        <v>793000.94604403188</v>
      </c>
      <c r="M370" s="125">
        <f t="shared" ca="1" si="25"/>
        <v>750486.9492786912</v>
      </c>
      <c r="N370" s="125">
        <f t="shared" si="29"/>
        <v>223171.1058949205</v>
      </c>
      <c r="O370" s="125">
        <f t="shared" si="26"/>
        <v>1301.8314510537029</v>
      </c>
      <c r="P370" s="125">
        <f t="shared" si="27"/>
        <v>224472.93734597421</v>
      </c>
      <c r="Q370" s="139"/>
      <c r="R370" s="139"/>
      <c r="S370" s="135"/>
      <c r="T370" s="135"/>
      <c r="U370" s="135"/>
      <c r="V370" s="135"/>
      <c r="W370" s="135"/>
      <c r="X370" s="135"/>
      <c r="Y370" s="135"/>
      <c r="Z370" s="135"/>
    </row>
    <row r="371" spans="1:26" ht="23.25" customHeight="1">
      <c r="A371" s="122">
        <v>342</v>
      </c>
      <c r="B371" s="123">
        <f t="shared" ca="1" si="15"/>
        <v>2356.3198166597949</v>
      </c>
      <c r="C371" s="123">
        <f t="shared" ca="1" si="16"/>
        <v>222.13563309890483</v>
      </c>
      <c r="D371" s="124">
        <f t="shared" ca="1" si="17"/>
        <v>464353.18987942964</v>
      </c>
      <c r="E371" s="124">
        <f t="shared" ca="1" si="18"/>
        <v>2134.1841835608902</v>
      </c>
      <c r="F371" s="124">
        <f t="shared" ca="1" si="19"/>
        <v>341508.18741821998</v>
      </c>
      <c r="G371" s="124">
        <f t="shared" ca="1" si="20"/>
        <v>40379.812581779741</v>
      </c>
      <c r="H371" s="124">
        <f t="shared" ca="1" si="21"/>
        <v>1.1368683772161603E-13</v>
      </c>
      <c r="I371" s="192">
        <f t="shared" si="22"/>
        <v>28.5</v>
      </c>
      <c r="J371" s="125">
        <f t="shared" si="28"/>
        <v>793000.94604403188</v>
      </c>
      <c r="K371" s="125">
        <f t="shared" si="23"/>
        <v>1652.0853042583997</v>
      </c>
      <c r="L371" s="125">
        <f t="shared" si="24"/>
        <v>794653.03134829027</v>
      </c>
      <c r="M371" s="125">
        <f t="shared" ca="1" si="25"/>
        <v>754273.21876651049</v>
      </c>
      <c r="N371" s="125">
        <f t="shared" si="29"/>
        <v>224472.93734597421</v>
      </c>
      <c r="O371" s="125">
        <f t="shared" si="26"/>
        <v>1309.4254678515163</v>
      </c>
      <c r="P371" s="125">
        <f t="shared" si="27"/>
        <v>225782.36281382572</v>
      </c>
      <c r="Q371" s="139"/>
      <c r="R371" s="139"/>
      <c r="S371" s="135"/>
      <c r="T371" s="135"/>
      <c r="U371" s="135"/>
      <c r="V371" s="135"/>
      <c r="W371" s="135"/>
      <c r="X371" s="135"/>
      <c r="Y371" s="135"/>
      <c r="Z371" s="135"/>
    </row>
    <row r="372" spans="1:26" ht="23.25" customHeight="1">
      <c r="A372" s="122">
        <v>343</v>
      </c>
      <c r="B372" s="123">
        <f t="shared" ca="1" si="15"/>
        <v>2356.3198166597949</v>
      </c>
      <c r="C372" s="123">
        <f t="shared" ca="1" si="16"/>
        <v>210.98452073979917</v>
      </c>
      <c r="D372" s="124">
        <f t="shared" ca="1" si="17"/>
        <v>464564.17440016946</v>
      </c>
      <c r="E372" s="124">
        <f t="shared" ca="1" si="18"/>
        <v>2145.3352959199956</v>
      </c>
      <c r="F372" s="124">
        <f t="shared" ca="1" si="19"/>
        <v>343653.52271413995</v>
      </c>
      <c r="G372" s="124">
        <f t="shared" ca="1" si="20"/>
        <v>38234.477285859743</v>
      </c>
      <c r="H372" s="124">
        <f t="shared" ca="1" si="21"/>
        <v>1.1368683772161603E-13</v>
      </c>
      <c r="I372" s="192">
        <f t="shared" si="22"/>
        <v>28.583333333333332</v>
      </c>
      <c r="J372" s="125">
        <f t="shared" si="28"/>
        <v>794653.03134829027</v>
      </c>
      <c r="K372" s="125">
        <f t="shared" si="23"/>
        <v>1655.5271486422714</v>
      </c>
      <c r="L372" s="125">
        <f t="shared" si="24"/>
        <v>796308.5584969325</v>
      </c>
      <c r="M372" s="125">
        <f t="shared" ca="1" si="25"/>
        <v>758074.08121107274</v>
      </c>
      <c r="N372" s="125">
        <f t="shared" si="29"/>
        <v>225782.36281382572</v>
      </c>
      <c r="O372" s="125">
        <f t="shared" si="26"/>
        <v>1317.0637830806502</v>
      </c>
      <c r="P372" s="125">
        <f t="shared" si="27"/>
        <v>227099.42659690636</v>
      </c>
      <c r="Q372" s="139"/>
      <c r="R372" s="139"/>
      <c r="S372" s="135"/>
      <c r="T372" s="135"/>
      <c r="U372" s="135"/>
      <c r="V372" s="135"/>
      <c r="W372" s="135"/>
      <c r="X372" s="135"/>
      <c r="Y372" s="135"/>
      <c r="Z372" s="135"/>
    </row>
    <row r="373" spans="1:26" ht="23.25" customHeight="1">
      <c r="A373" s="122">
        <v>344</v>
      </c>
      <c r="B373" s="123">
        <f t="shared" ca="1" si="15"/>
        <v>2356.3198166597949</v>
      </c>
      <c r="C373" s="123">
        <f t="shared" ca="1" si="16"/>
        <v>199.77514381861718</v>
      </c>
      <c r="D373" s="124">
        <f t="shared" ca="1" si="17"/>
        <v>464763.9495439881</v>
      </c>
      <c r="E373" s="124">
        <f t="shared" ca="1" si="18"/>
        <v>2156.5446728411775</v>
      </c>
      <c r="F373" s="124">
        <f t="shared" ca="1" si="19"/>
        <v>345810.06738698116</v>
      </c>
      <c r="G373" s="124">
        <f t="shared" ca="1" si="20"/>
        <v>36077.932613018565</v>
      </c>
      <c r="H373" s="124">
        <f t="shared" ca="1" si="21"/>
        <v>1.4210854715202004E-13</v>
      </c>
      <c r="I373" s="192">
        <f t="shared" si="22"/>
        <v>28.666666666666668</v>
      </c>
      <c r="J373" s="125">
        <f t="shared" si="28"/>
        <v>796308.5584969325</v>
      </c>
      <c r="K373" s="125">
        <f t="shared" si="23"/>
        <v>1658.9761635352761</v>
      </c>
      <c r="L373" s="125">
        <f t="shared" si="24"/>
        <v>797967.53466046776</v>
      </c>
      <c r="M373" s="125">
        <f t="shared" ca="1" si="25"/>
        <v>761889.60204744921</v>
      </c>
      <c r="N373" s="125">
        <f t="shared" si="29"/>
        <v>227099.42659690636</v>
      </c>
      <c r="O373" s="125">
        <f t="shared" si="26"/>
        <v>1324.7466551486204</v>
      </c>
      <c r="P373" s="125">
        <f t="shared" si="27"/>
        <v>228424.17325205498</v>
      </c>
      <c r="Q373" s="139"/>
      <c r="R373" s="139"/>
      <c r="S373" s="135"/>
      <c r="T373" s="135"/>
      <c r="U373" s="135"/>
      <c r="V373" s="135"/>
      <c r="W373" s="135"/>
      <c r="X373" s="135"/>
      <c r="Y373" s="135"/>
      <c r="Z373" s="135"/>
    </row>
    <row r="374" spans="1:26" ht="23.25" customHeight="1">
      <c r="A374" s="122">
        <v>345</v>
      </c>
      <c r="B374" s="123">
        <f t="shared" ca="1" si="15"/>
        <v>2356.3198166597949</v>
      </c>
      <c r="C374" s="123">
        <f t="shared" ca="1" si="16"/>
        <v>188.50719790302202</v>
      </c>
      <c r="D374" s="124">
        <f t="shared" ca="1" si="17"/>
        <v>464952.4567418911</v>
      </c>
      <c r="E374" s="124">
        <f t="shared" ca="1" si="18"/>
        <v>2167.8126187567727</v>
      </c>
      <c r="F374" s="124">
        <f t="shared" ca="1" si="19"/>
        <v>347977.88000573794</v>
      </c>
      <c r="G374" s="124">
        <f t="shared" ca="1" si="20"/>
        <v>33910.11999426179</v>
      </c>
      <c r="H374" s="124">
        <f t="shared" ca="1" si="21"/>
        <v>1.1368683772161603E-13</v>
      </c>
      <c r="I374" s="192">
        <f t="shared" si="22"/>
        <v>28.75</v>
      </c>
      <c r="J374" s="125">
        <f t="shared" si="28"/>
        <v>797967.53466046776</v>
      </c>
      <c r="K374" s="125">
        <f t="shared" si="23"/>
        <v>1662.4323638759745</v>
      </c>
      <c r="L374" s="125">
        <f t="shared" si="24"/>
        <v>799629.96702434379</v>
      </c>
      <c r="M374" s="125">
        <f t="shared" ca="1" si="25"/>
        <v>765719.84703008202</v>
      </c>
      <c r="N374" s="125">
        <f t="shared" si="29"/>
        <v>228424.17325205498</v>
      </c>
      <c r="O374" s="125">
        <f t="shared" si="26"/>
        <v>1332.4743439703209</v>
      </c>
      <c r="P374" s="125">
        <f t="shared" si="27"/>
        <v>229756.64759602532</v>
      </c>
      <c r="Q374" s="139"/>
      <c r="R374" s="139"/>
      <c r="S374" s="135"/>
      <c r="T374" s="135"/>
      <c r="U374" s="135"/>
      <c r="V374" s="135"/>
      <c r="W374" s="135"/>
      <c r="X374" s="135"/>
      <c r="Y374" s="135"/>
      <c r="Z374" s="135"/>
    </row>
    <row r="375" spans="1:26" ht="23.25" customHeight="1">
      <c r="A375" s="122">
        <v>346</v>
      </c>
      <c r="B375" s="123">
        <f t="shared" ca="1" si="15"/>
        <v>2356.3198166597949</v>
      </c>
      <c r="C375" s="123">
        <f t="shared" ca="1" si="16"/>
        <v>177.18037697001787</v>
      </c>
      <c r="D375" s="124">
        <f t="shared" ca="1" si="17"/>
        <v>465129.63711886114</v>
      </c>
      <c r="E375" s="124">
        <f t="shared" ca="1" si="18"/>
        <v>2179.1394396897772</v>
      </c>
      <c r="F375" s="124">
        <f t="shared" ca="1" si="19"/>
        <v>350157.01944542769</v>
      </c>
      <c r="G375" s="124">
        <f t="shared" ca="1" si="20"/>
        <v>31730.980554572012</v>
      </c>
      <c r="H375" s="124">
        <f t="shared" ca="1" si="21"/>
        <v>1.4210854715202004E-13</v>
      </c>
      <c r="I375" s="192">
        <f t="shared" si="22"/>
        <v>28.833333333333332</v>
      </c>
      <c r="J375" s="125">
        <f t="shared" si="28"/>
        <v>799629.96702434379</v>
      </c>
      <c r="K375" s="125">
        <f t="shared" si="23"/>
        <v>1665.8957646340496</v>
      </c>
      <c r="L375" s="125">
        <f t="shared" si="24"/>
        <v>801295.8627889778</v>
      </c>
      <c r="M375" s="125">
        <f t="shared" ca="1" si="25"/>
        <v>769564.88223440584</v>
      </c>
      <c r="N375" s="125">
        <f t="shared" si="29"/>
        <v>229756.64759602532</v>
      </c>
      <c r="O375" s="125">
        <f t="shared" si="26"/>
        <v>1340.2471109768144</v>
      </c>
      <c r="P375" s="125">
        <f t="shared" si="27"/>
        <v>231096.89470700212</v>
      </c>
      <c r="Q375" s="139"/>
      <c r="R375" s="139"/>
      <c r="S375" s="135"/>
      <c r="T375" s="135"/>
      <c r="U375" s="135"/>
      <c r="V375" s="135"/>
      <c r="W375" s="135"/>
      <c r="X375" s="135"/>
      <c r="Y375" s="135"/>
      <c r="Z375" s="135"/>
    </row>
    <row r="376" spans="1:26" ht="23.25" customHeight="1">
      <c r="A376" s="122">
        <v>347</v>
      </c>
      <c r="B376" s="123">
        <f t="shared" ca="1" si="15"/>
        <v>2356.3198166597949</v>
      </c>
      <c r="C376" s="123">
        <f t="shared" ca="1" si="16"/>
        <v>165.79437339763876</v>
      </c>
      <c r="D376" s="124">
        <f t="shared" ca="1" si="17"/>
        <v>465295.43149225879</v>
      </c>
      <c r="E376" s="124">
        <f t="shared" ca="1" si="18"/>
        <v>2190.5254432621559</v>
      </c>
      <c r="F376" s="124">
        <f t="shared" ca="1" si="19"/>
        <v>352347.54488868982</v>
      </c>
      <c r="G376" s="124">
        <f t="shared" ca="1" si="20"/>
        <v>29540.455111309857</v>
      </c>
      <c r="H376" s="124">
        <f t="shared" ca="1" si="21"/>
        <v>1.7053025658242404E-13</v>
      </c>
      <c r="I376" s="192">
        <f t="shared" si="22"/>
        <v>28.916666666666668</v>
      </c>
      <c r="J376" s="125">
        <f t="shared" si="28"/>
        <v>801295.8627889778</v>
      </c>
      <c r="K376" s="125">
        <f t="shared" si="23"/>
        <v>1669.3663808103704</v>
      </c>
      <c r="L376" s="125">
        <f t="shared" si="24"/>
        <v>802965.22916978819</v>
      </c>
      <c r="M376" s="125">
        <f t="shared" ca="1" si="25"/>
        <v>773424.7740584783</v>
      </c>
      <c r="N376" s="125">
        <f t="shared" si="29"/>
        <v>231096.89470700212</v>
      </c>
      <c r="O376" s="125">
        <f t="shared" si="26"/>
        <v>1348.0652191241791</v>
      </c>
      <c r="P376" s="125">
        <f t="shared" si="27"/>
        <v>232444.95992612629</v>
      </c>
      <c r="Q376" s="139"/>
      <c r="R376" s="139"/>
      <c r="S376" s="135"/>
      <c r="T376" s="135"/>
      <c r="U376" s="135"/>
      <c r="V376" s="135"/>
      <c r="W376" s="135"/>
      <c r="X376" s="135"/>
      <c r="Y376" s="135"/>
      <c r="Z376" s="135"/>
    </row>
    <row r="377" spans="1:26" ht="23.25" customHeight="1">
      <c r="A377" s="122">
        <v>348</v>
      </c>
      <c r="B377" s="123">
        <f t="shared" ca="1" si="15"/>
        <v>2356.3198166597949</v>
      </c>
      <c r="C377" s="123">
        <f t="shared" ca="1" si="16"/>
        <v>154.34887795659401</v>
      </c>
      <c r="D377" s="124">
        <f t="shared" ca="1" si="17"/>
        <v>465449.78037021536</v>
      </c>
      <c r="E377" s="124">
        <f t="shared" ca="1" si="18"/>
        <v>2201.9709387032008</v>
      </c>
      <c r="F377" s="124">
        <f t="shared" ca="1" si="19"/>
        <v>354549.51582739304</v>
      </c>
      <c r="G377" s="124">
        <f t="shared" ca="1" si="20"/>
        <v>27338.484172606655</v>
      </c>
      <c r="H377" s="124">
        <f t="shared" ca="1" si="21"/>
        <v>1.4210854715202004E-13</v>
      </c>
      <c r="I377" s="192">
        <f t="shared" si="22"/>
        <v>29</v>
      </c>
      <c r="J377" s="125">
        <f t="shared" si="28"/>
        <v>802965.22916978819</v>
      </c>
      <c r="K377" s="125">
        <f t="shared" si="23"/>
        <v>1672.8442274370586</v>
      </c>
      <c r="L377" s="125">
        <f t="shared" si="24"/>
        <v>804638.07339722523</v>
      </c>
      <c r="M377" s="125">
        <f t="shared" ca="1" si="25"/>
        <v>777299.58922461863</v>
      </c>
      <c r="N377" s="125">
        <f t="shared" si="29"/>
        <v>232444.95992612629</v>
      </c>
      <c r="O377" s="125">
        <f t="shared" si="26"/>
        <v>1355.9289329024034</v>
      </c>
      <c r="P377" s="125">
        <f t="shared" si="27"/>
        <v>233800.8888590287</v>
      </c>
      <c r="Q377" s="139"/>
      <c r="R377" s="139"/>
      <c r="S377" s="135"/>
      <c r="T377" s="135"/>
      <c r="U377" s="135"/>
      <c r="V377" s="135"/>
      <c r="W377" s="135"/>
      <c r="X377" s="135"/>
      <c r="Y377" s="135"/>
      <c r="Z377" s="135"/>
    </row>
    <row r="378" spans="1:26" ht="23.25" customHeight="1">
      <c r="A378" s="122">
        <v>349</v>
      </c>
      <c r="B378" s="123">
        <f t="shared" ca="1" si="15"/>
        <v>2356.3198166597949</v>
      </c>
      <c r="C378" s="123">
        <f t="shared" ca="1" si="16"/>
        <v>142.84357980186979</v>
      </c>
      <c r="D378" s="124">
        <f t="shared" ca="1" si="17"/>
        <v>465592.62395001721</v>
      </c>
      <c r="E378" s="124">
        <f t="shared" ca="1" si="18"/>
        <v>2213.476236857925</v>
      </c>
      <c r="F378" s="124">
        <f t="shared" ca="1" si="19"/>
        <v>356762.99206425098</v>
      </c>
      <c r="G378" s="124">
        <f t="shared" ca="1" si="20"/>
        <v>25125.00793574873</v>
      </c>
      <c r="H378" s="124">
        <f t="shared" ca="1" si="21"/>
        <v>1.1368683772161603E-13</v>
      </c>
      <c r="I378" s="192">
        <f t="shared" si="22"/>
        <v>29.083333333333332</v>
      </c>
      <c r="J378" s="125">
        <f t="shared" si="28"/>
        <v>804638.07339722523</v>
      </c>
      <c r="K378" s="125">
        <f t="shared" si="23"/>
        <v>1676.3293195775525</v>
      </c>
      <c r="L378" s="125">
        <f t="shared" si="24"/>
        <v>806314.40271680278</v>
      </c>
      <c r="M378" s="125">
        <f t="shared" ca="1" si="25"/>
        <v>781189.394781054</v>
      </c>
      <c r="N378" s="125">
        <f t="shared" si="29"/>
        <v>233800.8888590287</v>
      </c>
      <c r="O378" s="125">
        <f t="shared" si="26"/>
        <v>1363.838518344334</v>
      </c>
      <c r="P378" s="125">
        <f t="shared" si="27"/>
        <v>235164.72737737303</v>
      </c>
      <c r="Q378" s="139"/>
      <c r="R378" s="139"/>
      <c r="S378" s="135"/>
      <c r="T378" s="135"/>
      <c r="U378" s="135"/>
      <c r="V378" s="135"/>
      <c r="W378" s="135"/>
      <c r="X378" s="135"/>
      <c r="Y378" s="135"/>
      <c r="Z378" s="135"/>
    </row>
    <row r="379" spans="1:26" ht="23.25" customHeight="1">
      <c r="A379" s="122">
        <v>350</v>
      </c>
      <c r="B379" s="123">
        <f t="shared" ca="1" si="15"/>
        <v>2356.3198166597949</v>
      </c>
      <c r="C379" s="123">
        <f t="shared" ca="1" si="16"/>
        <v>131.27816646428712</v>
      </c>
      <c r="D379" s="124">
        <f t="shared" ca="1" si="17"/>
        <v>465723.90211648151</v>
      </c>
      <c r="E379" s="124">
        <f t="shared" ca="1" si="18"/>
        <v>2225.0416501955078</v>
      </c>
      <c r="F379" s="124">
        <f t="shared" ca="1" si="19"/>
        <v>358988.03371444647</v>
      </c>
      <c r="G379" s="124">
        <f t="shared" ca="1" si="20"/>
        <v>22899.966285553222</v>
      </c>
      <c r="H379" s="124">
        <f t="shared" ca="1" si="21"/>
        <v>1.4210854715202004E-13</v>
      </c>
      <c r="I379" s="192">
        <f t="shared" si="22"/>
        <v>29.166666666666668</v>
      </c>
      <c r="J379" s="125">
        <f t="shared" si="28"/>
        <v>806314.40271680278</v>
      </c>
      <c r="K379" s="125">
        <f t="shared" si="23"/>
        <v>1679.8216723266723</v>
      </c>
      <c r="L379" s="125">
        <f t="shared" si="24"/>
        <v>807994.22438912943</v>
      </c>
      <c r="M379" s="125">
        <f t="shared" ca="1" si="25"/>
        <v>785094.25810357626</v>
      </c>
      <c r="N379" s="125">
        <f t="shared" si="29"/>
        <v>235164.72737737303</v>
      </c>
      <c r="O379" s="125">
        <f t="shared" si="26"/>
        <v>1371.7942430346761</v>
      </c>
      <c r="P379" s="125">
        <f t="shared" si="27"/>
        <v>236536.5216204077</v>
      </c>
      <c r="Q379" s="139"/>
      <c r="R379" s="139"/>
      <c r="S379" s="135"/>
      <c r="T379" s="135"/>
      <c r="U379" s="135"/>
      <c r="V379" s="135"/>
      <c r="W379" s="135"/>
      <c r="X379" s="135"/>
      <c r="Y379" s="135"/>
      <c r="Z379" s="135"/>
    </row>
    <row r="380" spans="1:26" ht="23.25" customHeight="1">
      <c r="A380" s="122">
        <v>351</v>
      </c>
      <c r="B380" s="123">
        <f t="shared" ca="1" si="15"/>
        <v>2356.3198166597949</v>
      </c>
      <c r="C380" s="123">
        <f t="shared" ca="1" si="16"/>
        <v>119.6523238420156</v>
      </c>
      <c r="D380" s="124">
        <f t="shared" ca="1" si="17"/>
        <v>465843.5544403235</v>
      </c>
      <c r="E380" s="124">
        <f t="shared" ca="1" si="18"/>
        <v>2236.6674928177795</v>
      </c>
      <c r="F380" s="124">
        <f t="shared" ca="1" si="19"/>
        <v>361224.70120726427</v>
      </c>
      <c r="G380" s="124">
        <f t="shared" ca="1" si="20"/>
        <v>20663.298792735444</v>
      </c>
      <c r="H380" s="124">
        <f t="shared" ca="1" si="21"/>
        <v>1.4210854715202004E-13</v>
      </c>
      <c r="I380" s="192">
        <f t="shared" si="22"/>
        <v>29.25</v>
      </c>
      <c r="J380" s="125">
        <f t="shared" si="28"/>
        <v>807994.22438912943</v>
      </c>
      <c r="K380" s="125">
        <f t="shared" si="23"/>
        <v>1683.3213008106864</v>
      </c>
      <c r="L380" s="125">
        <f t="shared" si="24"/>
        <v>809677.5456899401</v>
      </c>
      <c r="M380" s="125">
        <f t="shared" ca="1" si="25"/>
        <v>789014.24689720466</v>
      </c>
      <c r="N380" s="125">
        <f t="shared" si="29"/>
        <v>236536.5216204077</v>
      </c>
      <c r="O380" s="125">
        <f t="shared" si="26"/>
        <v>1379.7963761190449</v>
      </c>
      <c r="P380" s="125">
        <f t="shared" si="27"/>
        <v>237916.31799652675</v>
      </c>
      <c r="Q380" s="139"/>
      <c r="R380" s="139"/>
      <c r="S380" s="135"/>
      <c r="T380" s="135"/>
      <c r="U380" s="135"/>
      <c r="V380" s="135"/>
      <c r="W380" s="135"/>
      <c r="X380" s="135"/>
      <c r="Y380" s="135"/>
      <c r="Z380" s="135"/>
    </row>
    <row r="381" spans="1:26" ht="23.25" customHeight="1">
      <c r="A381" s="122">
        <v>352</v>
      </c>
      <c r="B381" s="123">
        <f t="shared" ca="1" si="15"/>
        <v>2356.3198166597949</v>
      </c>
      <c r="C381" s="123">
        <f t="shared" ca="1" si="16"/>
        <v>107.96573619204271</v>
      </c>
      <c r="D381" s="124">
        <f t="shared" ca="1" si="17"/>
        <v>465951.52017651557</v>
      </c>
      <c r="E381" s="124">
        <f t="shared" ca="1" si="18"/>
        <v>2248.3540804677523</v>
      </c>
      <c r="F381" s="124">
        <f t="shared" ca="1" si="19"/>
        <v>363473.05528773204</v>
      </c>
      <c r="G381" s="124">
        <f t="shared" ca="1" si="20"/>
        <v>18414.944712267694</v>
      </c>
      <c r="H381" s="124">
        <f t="shared" ca="1" si="21"/>
        <v>1.2789769243681803E-13</v>
      </c>
      <c r="I381" s="192">
        <f t="shared" si="22"/>
        <v>29.333333333333332</v>
      </c>
      <c r="J381" s="125">
        <f t="shared" si="28"/>
        <v>809677.5456899401</v>
      </c>
      <c r="K381" s="125">
        <f t="shared" si="23"/>
        <v>1686.8282201873751</v>
      </c>
      <c r="L381" s="125">
        <f t="shared" si="24"/>
        <v>811364.37391012744</v>
      </c>
      <c r="M381" s="125">
        <f t="shared" ca="1" si="25"/>
        <v>792949.42919785972</v>
      </c>
      <c r="N381" s="125">
        <f t="shared" si="29"/>
        <v>237916.31799652675</v>
      </c>
      <c r="O381" s="125">
        <f t="shared" si="26"/>
        <v>1387.8451883130729</v>
      </c>
      <c r="P381" s="125">
        <f t="shared" si="27"/>
        <v>239304.16318483982</v>
      </c>
      <c r="Q381" s="139"/>
      <c r="R381" s="139"/>
      <c r="S381" s="135"/>
      <c r="T381" s="135"/>
      <c r="U381" s="135"/>
      <c r="V381" s="135"/>
      <c r="W381" s="135"/>
      <c r="X381" s="135"/>
      <c r="Y381" s="135"/>
      <c r="Z381" s="135"/>
    </row>
    <row r="382" spans="1:26" ht="23.25" customHeight="1">
      <c r="A382" s="122">
        <v>353</v>
      </c>
      <c r="B382" s="123">
        <f t="shared" ca="1" si="15"/>
        <v>2356.3198166597949</v>
      </c>
      <c r="C382" s="123">
        <f t="shared" ca="1" si="16"/>
        <v>96.218086121598702</v>
      </c>
      <c r="D382" s="124">
        <f t="shared" ca="1" si="17"/>
        <v>466047.73826263717</v>
      </c>
      <c r="E382" s="124">
        <f t="shared" ca="1" si="18"/>
        <v>2260.1017305381961</v>
      </c>
      <c r="F382" s="124">
        <f t="shared" ca="1" si="19"/>
        <v>365733.15701827023</v>
      </c>
      <c r="G382" s="124">
        <f t="shared" ca="1" si="20"/>
        <v>16154.842981729498</v>
      </c>
      <c r="H382" s="124">
        <f t="shared" ca="1" si="21"/>
        <v>1.2789769243681803E-13</v>
      </c>
      <c r="I382" s="192">
        <f t="shared" si="22"/>
        <v>29.416666666666668</v>
      </c>
      <c r="J382" s="125">
        <f t="shared" si="28"/>
        <v>811364.37391012744</v>
      </c>
      <c r="K382" s="125">
        <f t="shared" si="23"/>
        <v>1690.3424456460989</v>
      </c>
      <c r="L382" s="125">
        <f t="shared" si="24"/>
        <v>813054.7163557735</v>
      </c>
      <c r="M382" s="125">
        <f t="shared" ca="1" si="25"/>
        <v>796899.87337404396</v>
      </c>
      <c r="N382" s="125">
        <f t="shared" si="29"/>
        <v>239304.16318483982</v>
      </c>
      <c r="O382" s="125">
        <f t="shared" si="26"/>
        <v>1395.9409519115657</v>
      </c>
      <c r="P382" s="125">
        <f t="shared" si="27"/>
        <v>240700.10413675138</v>
      </c>
      <c r="Q382" s="139"/>
      <c r="R382" s="139"/>
      <c r="S382" s="135"/>
      <c r="T382" s="135"/>
      <c r="U382" s="135"/>
      <c r="V382" s="135"/>
      <c r="W382" s="135"/>
      <c r="X382" s="135"/>
      <c r="Y382" s="135"/>
      <c r="Z382" s="135"/>
    </row>
    <row r="383" spans="1:26" ht="23.25" customHeight="1">
      <c r="A383" s="122">
        <v>354</v>
      </c>
      <c r="B383" s="123">
        <f t="shared" ca="1" si="15"/>
        <v>2356.3198166597949</v>
      </c>
      <c r="C383" s="123">
        <f t="shared" ca="1" si="16"/>
        <v>84.40905457953663</v>
      </c>
      <c r="D383" s="124">
        <f t="shared" ca="1" si="17"/>
        <v>466132.14731721673</v>
      </c>
      <c r="E383" s="124">
        <f t="shared" ca="1" si="18"/>
        <v>2271.9107620802583</v>
      </c>
      <c r="F383" s="124">
        <f t="shared" ca="1" si="19"/>
        <v>368005.06778035051</v>
      </c>
      <c r="G383" s="124">
        <f t="shared" ca="1" si="20"/>
        <v>13882.932219649239</v>
      </c>
      <c r="H383" s="124">
        <f t="shared" ca="1" si="21"/>
        <v>1.1368683772161603E-13</v>
      </c>
      <c r="I383" s="192">
        <f t="shared" si="22"/>
        <v>29.5</v>
      </c>
      <c r="J383" s="125">
        <f t="shared" si="28"/>
        <v>813054.7163557735</v>
      </c>
      <c r="K383" s="125">
        <f t="shared" si="23"/>
        <v>1693.8639924078614</v>
      </c>
      <c r="L383" s="125">
        <f t="shared" si="24"/>
        <v>814748.58034818142</v>
      </c>
      <c r="M383" s="125">
        <f t="shared" ca="1" si="25"/>
        <v>800865.64812853222</v>
      </c>
      <c r="N383" s="125">
        <f t="shared" si="29"/>
        <v>240700.10413675138</v>
      </c>
      <c r="O383" s="125">
        <f t="shared" si="26"/>
        <v>1404.0839407977164</v>
      </c>
      <c r="P383" s="125">
        <f t="shared" si="27"/>
        <v>242104.1880775491</v>
      </c>
      <c r="Q383" s="139"/>
      <c r="R383" s="139"/>
      <c r="S383" s="135"/>
      <c r="T383" s="135"/>
      <c r="U383" s="135"/>
      <c r="V383" s="135"/>
      <c r="W383" s="135"/>
      <c r="X383" s="135"/>
      <c r="Y383" s="135"/>
      <c r="Z383" s="135"/>
    </row>
    <row r="384" spans="1:26" ht="23.25" customHeight="1">
      <c r="A384" s="122">
        <v>355</v>
      </c>
      <c r="B384" s="123">
        <f t="shared" ca="1" si="15"/>
        <v>2356.3198166597949</v>
      </c>
      <c r="C384" s="123">
        <f t="shared" ca="1" si="16"/>
        <v>72.538320847667279</v>
      </c>
      <c r="D384" s="124">
        <f t="shared" ca="1" si="17"/>
        <v>466204.6856380644</v>
      </c>
      <c r="E384" s="124">
        <f t="shared" ca="1" si="18"/>
        <v>2283.7814958121276</v>
      </c>
      <c r="F384" s="124">
        <f t="shared" ca="1" si="19"/>
        <v>370288.84927616263</v>
      </c>
      <c r="G384" s="124">
        <f t="shared" ca="1" si="20"/>
        <v>11599.150723837112</v>
      </c>
      <c r="H384" s="124">
        <f t="shared" ca="1" si="21"/>
        <v>1.1368683772161603E-13</v>
      </c>
      <c r="I384" s="192">
        <f t="shared" si="22"/>
        <v>29.583333333333332</v>
      </c>
      <c r="J384" s="125">
        <f t="shared" si="28"/>
        <v>814748.58034818142</v>
      </c>
      <c r="K384" s="125">
        <f t="shared" si="23"/>
        <v>1697.392875725378</v>
      </c>
      <c r="L384" s="125">
        <f t="shared" si="24"/>
        <v>816445.97322390683</v>
      </c>
      <c r="M384" s="125">
        <f t="shared" ca="1" si="25"/>
        <v>804846.82250006974</v>
      </c>
      <c r="N384" s="125">
        <f t="shared" si="29"/>
        <v>242104.1880775491</v>
      </c>
      <c r="O384" s="125">
        <f t="shared" si="26"/>
        <v>1412.2744304523699</v>
      </c>
      <c r="P384" s="125">
        <f t="shared" si="27"/>
        <v>243516.46250800148</v>
      </c>
      <c r="Q384" s="139"/>
      <c r="R384" s="139"/>
      <c r="S384" s="135"/>
      <c r="T384" s="135"/>
      <c r="U384" s="135"/>
      <c r="V384" s="135"/>
      <c r="W384" s="135"/>
      <c r="X384" s="135"/>
      <c r="Y384" s="135"/>
      <c r="Z384" s="135"/>
    </row>
    <row r="385" spans="1:26" ht="23.25" customHeight="1">
      <c r="A385" s="122">
        <v>356</v>
      </c>
      <c r="B385" s="123">
        <f t="shared" ca="1" si="15"/>
        <v>2356.3198166597949</v>
      </c>
      <c r="C385" s="123">
        <f t="shared" ca="1" si="16"/>
        <v>60.605562532048914</v>
      </c>
      <c r="D385" s="124">
        <f t="shared" ca="1" si="17"/>
        <v>466265.29120059643</v>
      </c>
      <c r="E385" s="124">
        <f t="shared" ca="1" si="18"/>
        <v>2295.7142541277458</v>
      </c>
      <c r="F385" s="124">
        <f t="shared" ca="1" si="19"/>
        <v>372584.56353029038</v>
      </c>
      <c r="G385" s="124">
        <f t="shared" ca="1" si="20"/>
        <v>9303.4364697093661</v>
      </c>
      <c r="H385" s="124">
        <f t="shared" ca="1" si="21"/>
        <v>1.2789769243681803E-13</v>
      </c>
      <c r="I385" s="192">
        <f t="shared" si="22"/>
        <v>29.666666666666668</v>
      </c>
      <c r="J385" s="125">
        <f t="shared" si="28"/>
        <v>816445.97322390683</v>
      </c>
      <c r="K385" s="125">
        <f t="shared" si="23"/>
        <v>1700.9291108831392</v>
      </c>
      <c r="L385" s="125">
        <f t="shared" si="24"/>
        <v>818146.90233478998</v>
      </c>
      <c r="M385" s="125">
        <f t="shared" ca="1" si="25"/>
        <v>808843.46586508059</v>
      </c>
      <c r="N385" s="125">
        <f t="shared" si="29"/>
        <v>243516.46250800148</v>
      </c>
      <c r="O385" s="125">
        <f t="shared" si="26"/>
        <v>1420.5126979633421</v>
      </c>
      <c r="P385" s="125">
        <f t="shared" si="27"/>
        <v>244936.97520596482</v>
      </c>
      <c r="Q385" s="139"/>
      <c r="R385" s="139"/>
      <c r="S385" s="135"/>
      <c r="T385" s="135"/>
      <c r="U385" s="135"/>
      <c r="V385" s="135"/>
      <c r="W385" s="135"/>
      <c r="X385" s="135"/>
      <c r="Y385" s="135"/>
      <c r="Z385" s="135"/>
    </row>
    <row r="386" spans="1:26" ht="23.25" customHeight="1">
      <c r="A386" s="122">
        <v>357</v>
      </c>
      <c r="B386" s="123">
        <f t="shared" ca="1" si="15"/>
        <v>2356.3198166597949</v>
      </c>
      <c r="C386" s="123">
        <f t="shared" ca="1" si="16"/>
        <v>48.610455554231443</v>
      </c>
      <c r="D386" s="124">
        <f t="shared" ca="1" si="17"/>
        <v>466313.90165615064</v>
      </c>
      <c r="E386" s="124">
        <f t="shared" ca="1" si="18"/>
        <v>2307.7093611055634</v>
      </c>
      <c r="F386" s="124">
        <f t="shared" ca="1" si="19"/>
        <v>374892.27289139596</v>
      </c>
      <c r="G386" s="124">
        <f t="shared" ca="1" si="20"/>
        <v>6995.7271086038027</v>
      </c>
      <c r="H386" s="124">
        <f t="shared" ca="1" si="21"/>
        <v>1.2079226507921703E-13</v>
      </c>
      <c r="I386" s="192">
        <f t="shared" si="22"/>
        <v>29.75</v>
      </c>
      <c r="J386" s="125">
        <f t="shared" si="28"/>
        <v>818146.90233478998</v>
      </c>
      <c r="K386" s="125">
        <f t="shared" si="23"/>
        <v>1704.4727131974792</v>
      </c>
      <c r="L386" s="125">
        <f t="shared" si="24"/>
        <v>819851.37504798744</v>
      </c>
      <c r="M386" s="125">
        <f t="shared" ca="1" si="25"/>
        <v>812855.64793938363</v>
      </c>
      <c r="N386" s="125">
        <f t="shared" si="29"/>
        <v>244936.97520596482</v>
      </c>
      <c r="O386" s="125">
        <f t="shared" si="26"/>
        <v>1428.7990220347949</v>
      </c>
      <c r="P386" s="125">
        <f t="shared" si="27"/>
        <v>246365.77422799962</v>
      </c>
      <c r="Q386" s="139"/>
      <c r="R386" s="139"/>
      <c r="S386" s="135"/>
      <c r="T386" s="135"/>
      <c r="U386" s="135"/>
      <c r="V386" s="135"/>
      <c r="W386" s="135"/>
      <c r="X386" s="135"/>
      <c r="Y386" s="135"/>
      <c r="Z386" s="135"/>
    </row>
    <row r="387" spans="1:26" ht="23.25" customHeight="1">
      <c r="A387" s="122">
        <v>358</v>
      </c>
      <c r="B387" s="123">
        <f t="shared" ca="1" si="15"/>
        <v>2356.3198166597949</v>
      </c>
      <c r="C387" s="123">
        <f t="shared" ca="1" si="16"/>
        <v>36.552674142454869</v>
      </c>
      <c r="D387" s="124">
        <f t="shared" ca="1" si="17"/>
        <v>466350.45433029311</v>
      </c>
      <c r="E387" s="124">
        <f t="shared" ca="1" si="18"/>
        <v>2319.7671425173398</v>
      </c>
      <c r="F387" s="124">
        <f t="shared" ca="1" si="19"/>
        <v>377212.04003391328</v>
      </c>
      <c r="G387" s="124">
        <f t="shared" ca="1" si="20"/>
        <v>4675.9599660864624</v>
      </c>
      <c r="H387" s="124">
        <f t="shared" ca="1" si="21"/>
        <v>1.2079226507921703E-13</v>
      </c>
      <c r="I387" s="192">
        <f t="shared" si="22"/>
        <v>29.833333333333332</v>
      </c>
      <c r="J387" s="125">
        <f t="shared" si="28"/>
        <v>819851.37504798744</v>
      </c>
      <c r="K387" s="125">
        <f t="shared" si="23"/>
        <v>1708.0236980166405</v>
      </c>
      <c r="L387" s="125">
        <f t="shared" si="24"/>
        <v>821559.3987460041</v>
      </c>
      <c r="M387" s="125">
        <f t="shared" ca="1" si="25"/>
        <v>816883.43877991766</v>
      </c>
      <c r="N387" s="125">
        <f t="shared" si="29"/>
        <v>246365.77422799962</v>
      </c>
      <c r="O387" s="125">
        <f t="shared" si="26"/>
        <v>1437.1336829966644</v>
      </c>
      <c r="P387" s="125">
        <f t="shared" si="27"/>
        <v>247802.90791099629</v>
      </c>
      <c r="Q387" s="139"/>
      <c r="R387" s="139"/>
      <c r="S387" s="135"/>
      <c r="T387" s="135"/>
      <c r="U387" s="135"/>
      <c r="V387" s="135"/>
      <c r="W387" s="135"/>
      <c r="X387" s="135"/>
      <c r="Y387" s="135"/>
      <c r="Z387" s="135"/>
    </row>
    <row r="388" spans="1:26" ht="23.25" customHeight="1">
      <c r="A388" s="122">
        <v>359</v>
      </c>
      <c r="B388" s="123">
        <f t="shared" ca="1" si="15"/>
        <v>2356.3198166597949</v>
      </c>
      <c r="C388" s="123">
        <f t="shared" ca="1" si="16"/>
        <v>24.431890822801769</v>
      </c>
      <c r="D388" s="124">
        <f t="shared" ca="1" si="17"/>
        <v>466374.88622111594</v>
      </c>
      <c r="E388" s="124">
        <f t="shared" ca="1" si="18"/>
        <v>2331.887925836993</v>
      </c>
      <c r="F388" s="124">
        <f t="shared" ca="1" si="19"/>
        <v>379543.92795975029</v>
      </c>
      <c r="G388" s="124">
        <f t="shared" ca="1" si="20"/>
        <v>2344.0720402494694</v>
      </c>
      <c r="H388" s="124">
        <f t="shared" ca="1" si="21"/>
        <v>1.1723955140041653E-13</v>
      </c>
      <c r="I388" s="192">
        <f t="shared" si="22"/>
        <v>29.916666666666668</v>
      </c>
      <c r="J388" s="125">
        <f t="shared" si="28"/>
        <v>821559.3987460041</v>
      </c>
      <c r="K388" s="125">
        <f t="shared" si="23"/>
        <v>1711.5820807208418</v>
      </c>
      <c r="L388" s="125">
        <f t="shared" si="24"/>
        <v>823270.9808267249</v>
      </c>
      <c r="M388" s="125">
        <f t="shared" ca="1" si="25"/>
        <v>820926.90878647543</v>
      </c>
      <c r="N388" s="125">
        <f t="shared" si="29"/>
        <v>247802.90791099629</v>
      </c>
      <c r="O388" s="125">
        <f t="shared" si="26"/>
        <v>1445.516962814145</v>
      </c>
      <c r="P388" s="125">
        <f t="shared" si="27"/>
        <v>249248.42487381044</v>
      </c>
      <c r="Q388" s="139"/>
      <c r="R388" s="139"/>
      <c r="S388" s="135"/>
      <c r="T388" s="135"/>
      <c r="U388" s="135"/>
      <c r="V388" s="135"/>
      <c r="W388" s="135"/>
      <c r="X388" s="135"/>
      <c r="Y388" s="135"/>
      <c r="Z388" s="135"/>
    </row>
    <row r="389" spans="1:26" ht="23.25" customHeight="1">
      <c r="A389" s="122">
        <v>360</v>
      </c>
      <c r="B389" s="123">
        <f t="shared" ca="1" si="15"/>
        <v>2356.3198166597731</v>
      </c>
      <c r="C389" s="123">
        <f t="shared" ca="1" si="16"/>
        <v>12.247776410303478</v>
      </c>
      <c r="D389" s="124">
        <f t="shared" ca="1" si="17"/>
        <v>466387.13399752625</v>
      </c>
      <c r="E389" s="124">
        <f t="shared" ca="1" si="18"/>
        <v>2344.0720402494694</v>
      </c>
      <c r="F389" s="124">
        <f t="shared" ca="1" si="19"/>
        <v>381887.99999999977</v>
      </c>
      <c r="G389" s="124">
        <f t="shared" ca="1" si="20"/>
        <v>0</v>
      </c>
      <c r="H389" s="124">
        <f t="shared" ca="1" si="21"/>
        <v>1.1723955140041653E-13</v>
      </c>
      <c r="I389" s="192">
        <f t="shared" si="22"/>
        <v>30</v>
      </c>
      <c r="J389" s="125">
        <f t="shared" si="28"/>
        <v>823270.9808267249</v>
      </c>
      <c r="K389" s="125">
        <f t="shared" si="23"/>
        <v>1715.1478767223434</v>
      </c>
      <c r="L389" s="125">
        <f t="shared" si="24"/>
        <v>824986.12870344729</v>
      </c>
      <c r="M389" s="125">
        <f t="shared" ca="1" si="25"/>
        <v>824986.12870344729</v>
      </c>
      <c r="N389" s="125">
        <f t="shared" si="29"/>
        <v>249248.42487381044</v>
      </c>
      <c r="O389" s="125">
        <f t="shared" si="26"/>
        <v>1453.9491450972275</v>
      </c>
      <c r="P389" s="125">
        <f t="shared" si="27"/>
        <v>250702.37401890766</v>
      </c>
      <c r="Q389" s="139"/>
      <c r="R389" s="139"/>
      <c r="S389" s="135"/>
      <c r="T389" s="135"/>
      <c r="U389" s="135"/>
      <c r="V389" s="135"/>
      <c r="W389" s="135"/>
      <c r="X389" s="135"/>
      <c r="Y389" s="135"/>
      <c r="Z389" s="135"/>
    </row>
    <row r="390" spans="1:26" ht="23.25" customHeight="1">
      <c r="A390" s="195"/>
      <c r="B390" s="195"/>
      <c r="C390" s="195"/>
      <c r="D390" s="195"/>
      <c r="E390" s="195"/>
      <c r="F390" s="195"/>
      <c r="G390" s="195"/>
      <c r="H390" s="195"/>
      <c r="I390" s="139"/>
      <c r="J390" s="121"/>
      <c r="K390" s="121"/>
      <c r="L390" s="121"/>
      <c r="M390" s="121"/>
      <c r="N390" s="121"/>
      <c r="O390" s="121"/>
      <c r="P390" s="121"/>
      <c r="Q390" s="139"/>
      <c r="R390" s="139"/>
      <c r="S390" s="135"/>
      <c r="T390" s="135"/>
      <c r="U390" s="135"/>
      <c r="V390" s="135"/>
      <c r="W390" s="135"/>
      <c r="X390" s="135"/>
      <c r="Y390" s="135"/>
      <c r="Z390" s="135"/>
    </row>
    <row r="391" spans="1:26" ht="23.25" customHeight="1">
      <c r="A391" s="135"/>
      <c r="B391" s="135"/>
      <c r="C391" s="135"/>
      <c r="D391" s="135"/>
      <c r="E391" s="135"/>
      <c r="F391" s="135"/>
      <c r="G391" s="135"/>
      <c r="H391" s="135"/>
      <c r="I391" s="139"/>
      <c r="J391" s="121"/>
      <c r="K391" s="121"/>
      <c r="L391" s="121"/>
      <c r="M391" s="121"/>
      <c r="N391" s="121"/>
      <c r="O391" s="121"/>
      <c r="P391" s="121"/>
      <c r="Q391" s="139"/>
      <c r="R391" s="139"/>
      <c r="S391" s="135"/>
      <c r="T391" s="135"/>
      <c r="U391" s="135"/>
      <c r="V391" s="135"/>
      <c r="W391" s="135"/>
      <c r="X391" s="135"/>
      <c r="Y391" s="135"/>
      <c r="Z391" s="135"/>
    </row>
    <row r="392" spans="1:26" ht="23.25" customHeight="1">
      <c r="A392" s="135"/>
      <c r="B392" s="135"/>
      <c r="C392" s="135"/>
      <c r="D392" s="135"/>
      <c r="E392" s="135"/>
      <c r="F392" s="135"/>
      <c r="G392" s="135"/>
      <c r="H392" s="135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5"/>
      <c r="T392" s="135"/>
      <c r="U392" s="135"/>
      <c r="V392" s="135"/>
      <c r="W392" s="135"/>
      <c r="X392" s="135"/>
      <c r="Y392" s="135"/>
      <c r="Z392" s="135"/>
    </row>
    <row r="393" spans="1:26" ht="23.25" customHeight="1">
      <c r="A393" s="135"/>
      <c r="B393" s="135"/>
      <c r="C393" s="135"/>
      <c r="D393" s="135"/>
      <c r="E393" s="135"/>
      <c r="F393" s="135"/>
      <c r="G393" s="135"/>
      <c r="H393" s="135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5"/>
      <c r="T393" s="135"/>
      <c r="U393" s="135"/>
      <c r="V393" s="135"/>
      <c r="W393" s="135"/>
      <c r="X393" s="135"/>
      <c r="Y393" s="135"/>
      <c r="Z393" s="135"/>
    </row>
    <row r="394" spans="1:26" ht="23.25" customHeight="1">
      <c r="A394" s="135"/>
      <c r="B394" s="135"/>
      <c r="C394" s="135"/>
      <c r="D394" s="135"/>
      <c r="E394" s="135"/>
      <c r="F394" s="135"/>
      <c r="G394" s="135"/>
      <c r="H394" s="135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5"/>
      <c r="T394" s="135"/>
      <c r="U394" s="135"/>
      <c r="V394" s="135"/>
      <c r="W394" s="135"/>
      <c r="X394" s="135"/>
      <c r="Y394" s="135"/>
      <c r="Z394" s="135"/>
    </row>
    <row r="395" spans="1:26" ht="23.25" customHeight="1">
      <c r="A395" s="135"/>
      <c r="B395" s="135"/>
      <c r="C395" s="135"/>
      <c r="D395" s="135"/>
      <c r="E395" s="135"/>
      <c r="F395" s="135"/>
      <c r="G395" s="135"/>
      <c r="H395" s="135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5"/>
      <c r="T395" s="135"/>
      <c r="U395" s="135"/>
      <c r="V395" s="135"/>
      <c r="W395" s="135"/>
      <c r="X395" s="135"/>
      <c r="Y395" s="135"/>
      <c r="Z395" s="135"/>
    </row>
    <row r="396" spans="1:26" ht="23.25" customHeight="1">
      <c r="A396" s="135"/>
      <c r="B396" s="135"/>
      <c r="C396" s="135"/>
      <c r="D396" s="135"/>
      <c r="E396" s="135"/>
      <c r="F396" s="135"/>
      <c r="G396" s="135"/>
      <c r="H396" s="135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5"/>
      <c r="T396" s="135"/>
      <c r="U396" s="135"/>
      <c r="V396" s="135"/>
      <c r="W396" s="135"/>
      <c r="X396" s="135"/>
      <c r="Y396" s="135"/>
      <c r="Z396" s="135"/>
    </row>
    <row r="397" spans="1:26" ht="23.25" customHeight="1">
      <c r="A397" s="135"/>
      <c r="B397" s="135"/>
      <c r="C397" s="135"/>
      <c r="D397" s="135"/>
      <c r="E397" s="135"/>
      <c r="F397" s="135"/>
      <c r="G397" s="135"/>
      <c r="H397" s="135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5"/>
      <c r="T397" s="135"/>
      <c r="U397" s="135"/>
      <c r="V397" s="135"/>
      <c r="W397" s="135"/>
      <c r="X397" s="135"/>
      <c r="Y397" s="135"/>
      <c r="Z397" s="135"/>
    </row>
    <row r="398" spans="1:26" ht="23.25" customHeight="1">
      <c r="A398" s="135"/>
      <c r="B398" s="135"/>
      <c r="C398" s="135"/>
      <c r="D398" s="135"/>
      <c r="E398" s="135"/>
      <c r="F398" s="135"/>
      <c r="G398" s="135"/>
      <c r="H398" s="135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5"/>
      <c r="T398" s="135"/>
      <c r="U398" s="135"/>
      <c r="V398" s="135"/>
      <c r="W398" s="135"/>
      <c r="X398" s="135"/>
      <c r="Y398" s="135"/>
      <c r="Z398" s="135"/>
    </row>
    <row r="399" spans="1:26" ht="23.25" customHeight="1">
      <c r="A399" s="135"/>
      <c r="B399" s="135"/>
      <c r="C399" s="135"/>
      <c r="D399" s="135"/>
      <c r="E399" s="135"/>
      <c r="F399" s="135"/>
      <c r="G399" s="135"/>
      <c r="H399" s="135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5"/>
      <c r="T399" s="135"/>
      <c r="U399" s="135"/>
      <c r="V399" s="135"/>
      <c r="W399" s="135"/>
      <c r="X399" s="135"/>
      <c r="Y399" s="135"/>
      <c r="Z399" s="135"/>
    </row>
    <row r="400" spans="1:26" ht="23.25" customHeight="1">
      <c r="A400" s="135"/>
      <c r="B400" s="135"/>
      <c r="C400" s="135"/>
      <c r="D400" s="135"/>
      <c r="E400" s="135"/>
      <c r="F400" s="135"/>
      <c r="G400" s="135"/>
      <c r="H400" s="135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5"/>
      <c r="T400" s="135"/>
      <c r="U400" s="135"/>
      <c r="V400" s="135"/>
      <c r="W400" s="135"/>
      <c r="X400" s="135"/>
      <c r="Y400" s="135"/>
      <c r="Z400" s="135"/>
    </row>
    <row r="401" spans="1:26" ht="23.25" customHeight="1">
      <c r="A401" s="135"/>
      <c r="B401" s="135"/>
      <c r="C401" s="135"/>
      <c r="D401" s="135"/>
      <c r="E401" s="135"/>
      <c r="F401" s="135"/>
      <c r="G401" s="135"/>
      <c r="H401" s="135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5"/>
      <c r="T401" s="135"/>
      <c r="U401" s="135"/>
      <c r="V401" s="135"/>
      <c r="W401" s="135"/>
      <c r="X401" s="135"/>
      <c r="Y401" s="135"/>
      <c r="Z401" s="135"/>
    </row>
    <row r="402" spans="1:26" ht="23.25" customHeight="1">
      <c r="A402" s="135"/>
      <c r="B402" s="135"/>
      <c r="C402" s="135"/>
      <c r="D402" s="135"/>
      <c r="E402" s="135"/>
      <c r="F402" s="135"/>
      <c r="G402" s="135"/>
      <c r="H402" s="135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5"/>
      <c r="T402" s="135"/>
      <c r="U402" s="135"/>
      <c r="V402" s="135"/>
      <c r="W402" s="135"/>
      <c r="X402" s="135"/>
      <c r="Y402" s="135"/>
      <c r="Z402" s="135"/>
    </row>
    <row r="403" spans="1:26" ht="23.25" customHeight="1">
      <c r="A403" s="135"/>
      <c r="B403" s="135"/>
      <c r="C403" s="135"/>
      <c r="D403" s="135"/>
      <c r="E403" s="135"/>
      <c r="F403" s="135"/>
      <c r="G403" s="135"/>
      <c r="H403" s="135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5"/>
      <c r="T403" s="135"/>
      <c r="U403" s="135"/>
      <c r="V403" s="135"/>
      <c r="W403" s="135"/>
      <c r="X403" s="135"/>
      <c r="Y403" s="135"/>
      <c r="Z403" s="135"/>
    </row>
    <row r="404" spans="1:26" ht="23.25" customHeight="1">
      <c r="A404" s="135"/>
      <c r="B404" s="135"/>
      <c r="C404" s="135"/>
      <c r="D404" s="135"/>
      <c r="E404" s="135"/>
      <c r="F404" s="135"/>
      <c r="G404" s="135"/>
      <c r="H404" s="135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5"/>
      <c r="T404" s="135"/>
      <c r="U404" s="135"/>
      <c r="V404" s="135"/>
      <c r="W404" s="135"/>
      <c r="X404" s="135"/>
      <c r="Y404" s="135"/>
      <c r="Z404" s="135"/>
    </row>
    <row r="405" spans="1:26" ht="23.25" customHeight="1">
      <c r="A405" s="135"/>
      <c r="B405" s="135"/>
      <c r="C405" s="135"/>
      <c r="D405" s="135"/>
      <c r="E405" s="135"/>
      <c r="F405" s="135"/>
      <c r="G405" s="135"/>
      <c r="H405" s="135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5"/>
      <c r="T405" s="135"/>
      <c r="U405" s="135"/>
      <c r="V405" s="135"/>
      <c r="W405" s="135"/>
      <c r="X405" s="135"/>
      <c r="Y405" s="135"/>
      <c r="Z405" s="135"/>
    </row>
    <row r="406" spans="1:26" ht="23.25" customHeight="1">
      <c r="A406" s="135"/>
      <c r="B406" s="135"/>
      <c r="C406" s="135"/>
      <c r="D406" s="135"/>
      <c r="E406" s="135"/>
      <c r="F406" s="135"/>
      <c r="G406" s="135"/>
      <c r="H406" s="135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5"/>
      <c r="T406" s="135"/>
      <c r="U406" s="135"/>
      <c r="V406" s="135"/>
      <c r="W406" s="135"/>
      <c r="X406" s="135"/>
      <c r="Y406" s="135"/>
      <c r="Z406" s="135"/>
    </row>
    <row r="407" spans="1:26" ht="23.25" customHeight="1">
      <c r="A407" s="135"/>
      <c r="B407" s="135"/>
      <c r="C407" s="135"/>
      <c r="D407" s="135"/>
      <c r="E407" s="135"/>
      <c r="F407" s="135"/>
      <c r="G407" s="135"/>
      <c r="H407" s="135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5"/>
      <c r="T407" s="135"/>
      <c r="U407" s="135"/>
      <c r="V407" s="135"/>
      <c r="W407" s="135"/>
      <c r="X407" s="135"/>
      <c r="Y407" s="135"/>
      <c r="Z407" s="135"/>
    </row>
    <row r="408" spans="1:26" ht="23.25" customHeight="1">
      <c r="A408" s="135"/>
      <c r="B408" s="135"/>
      <c r="C408" s="135"/>
      <c r="D408" s="135"/>
      <c r="E408" s="135"/>
      <c r="F408" s="135"/>
      <c r="G408" s="135"/>
      <c r="H408" s="135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5"/>
      <c r="T408" s="135"/>
      <c r="U408" s="135"/>
      <c r="V408" s="135"/>
      <c r="W408" s="135"/>
      <c r="X408" s="135"/>
      <c r="Y408" s="135"/>
      <c r="Z408" s="135"/>
    </row>
    <row r="409" spans="1:26" ht="23.25" customHeight="1">
      <c r="A409" s="135"/>
      <c r="B409" s="135"/>
      <c r="C409" s="135"/>
      <c r="D409" s="135"/>
      <c r="E409" s="135"/>
      <c r="F409" s="135"/>
      <c r="G409" s="135"/>
      <c r="H409" s="135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5"/>
      <c r="T409" s="135"/>
      <c r="U409" s="135"/>
      <c r="V409" s="135"/>
      <c r="W409" s="135"/>
      <c r="X409" s="135"/>
      <c r="Y409" s="135"/>
      <c r="Z409" s="135"/>
    </row>
    <row r="410" spans="1:26" ht="23.25" customHeight="1">
      <c r="A410" s="135"/>
      <c r="B410" s="135"/>
      <c r="C410" s="135"/>
      <c r="D410" s="135"/>
      <c r="E410" s="135"/>
      <c r="F410" s="135"/>
      <c r="G410" s="135"/>
      <c r="H410" s="135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5"/>
      <c r="T410" s="135"/>
      <c r="U410" s="135"/>
      <c r="V410" s="135"/>
      <c r="W410" s="135"/>
      <c r="X410" s="135"/>
      <c r="Y410" s="135"/>
      <c r="Z410" s="135"/>
    </row>
    <row r="411" spans="1:26" ht="23.25" customHeight="1">
      <c r="A411" s="135"/>
      <c r="B411" s="135"/>
      <c r="C411" s="135"/>
      <c r="D411" s="135"/>
      <c r="E411" s="135"/>
      <c r="F411" s="135"/>
      <c r="G411" s="135"/>
      <c r="H411" s="135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5"/>
      <c r="T411" s="135"/>
      <c r="U411" s="135"/>
      <c r="V411" s="135"/>
      <c r="W411" s="135"/>
      <c r="X411" s="135"/>
      <c r="Y411" s="135"/>
      <c r="Z411" s="135"/>
    </row>
    <row r="412" spans="1:26" ht="23.25" customHeight="1">
      <c r="A412" s="135"/>
      <c r="B412" s="135"/>
      <c r="C412" s="135"/>
      <c r="D412" s="135"/>
      <c r="E412" s="135"/>
      <c r="F412" s="135"/>
      <c r="G412" s="135"/>
      <c r="H412" s="135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5"/>
      <c r="T412" s="135"/>
      <c r="U412" s="135"/>
      <c r="V412" s="135"/>
      <c r="W412" s="135"/>
      <c r="X412" s="135"/>
      <c r="Y412" s="135"/>
      <c r="Z412" s="135"/>
    </row>
    <row r="413" spans="1:26" ht="23.25" customHeight="1">
      <c r="A413" s="135"/>
      <c r="B413" s="135"/>
      <c r="C413" s="135"/>
      <c r="D413" s="135"/>
      <c r="E413" s="135"/>
      <c r="F413" s="135"/>
      <c r="G413" s="135"/>
      <c r="H413" s="135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5"/>
      <c r="T413" s="135"/>
      <c r="U413" s="135"/>
      <c r="V413" s="135"/>
      <c r="W413" s="135"/>
      <c r="X413" s="135"/>
      <c r="Y413" s="135"/>
      <c r="Z413" s="135"/>
    </row>
    <row r="414" spans="1:26" ht="23.25" customHeight="1">
      <c r="A414" s="135"/>
      <c r="B414" s="135"/>
      <c r="C414" s="135"/>
      <c r="D414" s="135"/>
      <c r="E414" s="135"/>
      <c r="F414" s="135"/>
      <c r="G414" s="135"/>
      <c r="H414" s="135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5"/>
      <c r="T414" s="135"/>
      <c r="U414" s="135"/>
      <c r="V414" s="135"/>
      <c r="W414" s="135"/>
      <c r="X414" s="135"/>
      <c r="Y414" s="135"/>
      <c r="Z414" s="135"/>
    </row>
    <row r="415" spans="1:26" ht="23.25" customHeight="1">
      <c r="A415" s="135"/>
      <c r="B415" s="135"/>
      <c r="C415" s="135"/>
      <c r="D415" s="135"/>
      <c r="E415" s="135"/>
      <c r="F415" s="135"/>
      <c r="G415" s="135"/>
      <c r="H415" s="135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5"/>
      <c r="T415" s="135"/>
      <c r="U415" s="135"/>
      <c r="V415" s="135"/>
      <c r="W415" s="135"/>
      <c r="X415" s="135"/>
      <c r="Y415" s="135"/>
      <c r="Z415" s="135"/>
    </row>
    <row r="416" spans="1:26" ht="23.25" customHeight="1">
      <c r="A416" s="135"/>
      <c r="B416" s="135"/>
      <c r="C416" s="135"/>
      <c r="D416" s="135"/>
      <c r="E416" s="135"/>
      <c r="F416" s="135"/>
      <c r="G416" s="135"/>
      <c r="H416" s="135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5"/>
      <c r="T416" s="135"/>
      <c r="U416" s="135"/>
      <c r="V416" s="135"/>
      <c r="W416" s="135"/>
      <c r="X416" s="135"/>
      <c r="Y416" s="135"/>
      <c r="Z416" s="135"/>
    </row>
    <row r="417" spans="1:26" ht="23.25" customHeight="1">
      <c r="A417" s="135"/>
      <c r="B417" s="135"/>
      <c r="C417" s="135"/>
      <c r="D417" s="135"/>
      <c r="E417" s="135"/>
      <c r="F417" s="135"/>
      <c r="G417" s="135"/>
      <c r="H417" s="135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5"/>
      <c r="T417" s="135"/>
      <c r="U417" s="135"/>
      <c r="V417" s="135"/>
      <c r="W417" s="135"/>
      <c r="X417" s="135"/>
      <c r="Y417" s="135"/>
      <c r="Z417" s="135"/>
    </row>
    <row r="418" spans="1:26" ht="23.25" customHeight="1">
      <c r="A418" s="135"/>
      <c r="B418" s="135"/>
      <c r="C418" s="135"/>
      <c r="D418" s="135"/>
      <c r="E418" s="135"/>
      <c r="F418" s="135"/>
      <c r="G418" s="135"/>
      <c r="H418" s="135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5"/>
      <c r="T418" s="135"/>
      <c r="U418" s="135"/>
      <c r="V418" s="135"/>
      <c r="W418" s="135"/>
      <c r="X418" s="135"/>
      <c r="Y418" s="135"/>
      <c r="Z418" s="135"/>
    </row>
    <row r="419" spans="1:26" ht="23.25" customHeight="1">
      <c r="A419" s="135"/>
      <c r="B419" s="135"/>
      <c r="C419" s="135"/>
      <c r="D419" s="135"/>
      <c r="E419" s="135"/>
      <c r="F419" s="135"/>
      <c r="G419" s="135"/>
      <c r="H419" s="135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5"/>
      <c r="T419" s="135"/>
      <c r="U419" s="135"/>
      <c r="V419" s="135"/>
      <c r="W419" s="135"/>
      <c r="X419" s="135"/>
      <c r="Y419" s="135"/>
      <c r="Z419" s="135"/>
    </row>
    <row r="420" spans="1:26" ht="23.25" customHeight="1">
      <c r="A420" s="135"/>
      <c r="B420" s="135"/>
      <c r="C420" s="135"/>
      <c r="D420" s="135"/>
      <c r="E420" s="135"/>
      <c r="F420" s="135"/>
      <c r="G420" s="135"/>
      <c r="H420" s="135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5"/>
      <c r="T420" s="135"/>
      <c r="U420" s="135"/>
      <c r="V420" s="135"/>
      <c r="W420" s="135"/>
      <c r="X420" s="135"/>
      <c r="Y420" s="135"/>
      <c r="Z420" s="135"/>
    </row>
    <row r="421" spans="1:26" ht="23.25" customHeight="1">
      <c r="A421" s="135"/>
      <c r="B421" s="135"/>
      <c r="C421" s="135"/>
      <c r="D421" s="135"/>
      <c r="E421" s="135"/>
      <c r="F421" s="135"/>
      <c r="G421" s="135"/>
      <c r="H421" s="135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5"/>
      <c r="T421" s="135"/>
      <c r="U421" s="135"/>
      <c r="V421" s="135"/>
      <c r="W421" s="135"/>
      <c r="X421" s="135"/>
      <c r="Y421" s="135"/>
      <c r="Z421" s="135"/>
    </row>
    <row r="422" spans="1:26" ht="23.25" customHeight="1">
      <c r="A422" s="135"/>
      <c r="B422" s="135"/>
      <c r="C422" s="135"/>
      <c r="D422" s="135"/>
      <c r="E422" s="135"/>
      <c r="F422" s="135"/>
      <c r="G422" s="135"/>
      <c r="H422" s="135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5"/>
      <c r="T422" s="135"/>
      <c r="U422" s="135"/>
      <c r="V422" s="135"/>
      <c r="W422" s="135"/>
      <c r="X422" s="135"/>
      <c r="Y422" s="135"/>
      <c r="Z422" s="135"/>
    </row>
    <row r="423" spans="1:26" ht="23.25" customHeight="1">
      <c r="A423" s="135"/>
      <c r="B423" s="135"/>
      <c r="C423" s="135"/>
      <c r="D423" s="135"/>
      <c r="E423" s="135"/>
      <c r="F423" s="135"/>
      <c r="G423" s="135"/>
      <c r="H423" s="135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5"/>
      <c r="T423" s="135"/>
      <c r="U423" s="135"/>
      <c r="V423" s="135"/>
      <c r="W423" s="135"/>
      <c r="X423" s="135"/>
      <c r="Y423" s="135"/>
      <c r="Z423" s="135"/>
    </row>
    <row r="424" spans="1:26" ht="23.25" customHeight="1">
      <c r="A424" s="135"/>
      <c r="B424" s="135"/>
      <c r="C424" s="135"/>
      <c r="D424" s="135"/>
      <c r="E424" s="135"/>
      <c r="F424" s="135"/>
      <c r="G424" s="135"/>
      <c r="H424" s="135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5"/>
      <c r="T424" s="135"/>
      <c r="U424" s="135"/>
      <c r="V424" s="135"/>
      <c r="W424" s="135"/>
      <c r="X424" s="135"/>
      <c r="Y424" s="135"/>
      <c r="Z424" s="135"/>
    </row>
    <row r="425" spans="1:26" ht="23.25" customHeight="1">
      <c r="A425" s="135"/>
      <c r="B425" s="135"/>
      <c r="C425" s="135"/>
      <c r="D425" s="135"/>
      <c r="E425" s="135"/>
      <c r="F425" s="135"/>
      <c r="G425" s="135"/>
      <c r="H425" s="135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5"/>
      <c r="T425" s="135"/>
      <c r="U425" s="135"/>
      <c r="V425" s="135"/>
      <c r="W425" s="135"/>
      <c r="X425" s="135"/>
      <c r="Y425" s="135"/>
      <c r="Z425" s="135"/>
    </row>
    <row r="426" spans="1:26" ht="23.25" customHeight="1">
      <c r="A426" s="135"/>
      <c r="B426" s="135"/>
      <c r="C426" s="135"/>
      <c r="D426" s="135"/>
      <c r="E426" s="135"/>
      <c r="F426" s="135"/>
      <c r="G426" s="135"/>
      <c r="H426" s="135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5"/>
      <c r="T426" s="135"/>
      <c r="U426" s="135"/>
      <c r="V426" s="135"/>
      <c r="W426" s="135"/>
      <c r="X426" s="135"/>
      <c r="Y426" s="135"/>
      <c r="Z426" s="135"/>
    </row>
    <row r="427" spans="1:26" ht="23.25" customHeight="1">
      <c r="A427" s="135"/>
      <c r="B427" s="135"/>
      <c r="C427" s="135"/>
      <c r="D427" s="135"/>
      <c r="E427" s="135"/>
      <c r="F427" s="135"/>
      <c r="G427" s="135"/>
      <c r="H427" s="135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5"/>
      <c r="T427" s="135"/>
      <c r="U427" s="135"/>
      <c r="V427" s="135"/>
      <c r="W427" s="135"/>
      <c r="X427" s="135"/>
      <c r="Y427" s="135"/>
      <c r="Z427" s="135"/>
    </row>
    <row r="428" spans="1:26" ht="23.25" customHeight="1">
      <c r="A428" s="135"/>
      <c r="B428" s="135"/>
      <c r="C428" s="135"/>
      <c r="D428" s="135"/>
      <c r="E428" s="135"/>
      <c r="F428" s="135"/>
      <c r="G428" s="135"/>
      <c r="H428" s="135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5"/>
      <c r="T428" s="135"/>
      <c r="U428" s="135"/>
      <c r="V428" s="135"/>
      <c r="W428" s="135"/>
      <c r="X428" s="135"/>
      <c r="Y428" s="135"/>
      <c r="Z428" s="135"/>
    </row>
    <row r="429" spans="1:26" ht="23.25" customHeight="1">
      <c r="A429" s="135"/>
      <c r="B429" s="135"/>
      <c r="C429" s="135"/>
      <c r="D429" s="135"/>
      <c r="E429" s="135"/>
      <c r="F429" s="135"/>
      <c r="G429" s="135"/>
      <c r="H429" s="135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5"/>
      <c r="T429" s="135"/>
      <c r="U429" s="135"/>
      <c r="V429" s="135"/>
      <c r="W429" s="135"/>
      <c r="X429" s="135"/>
      <c r="Y429" s="135"/>
      <c r="Z429" s="135"/>
    </row>
    <row r="430" spans="1:26" ht="23.25" customHeight="1">
      <c r="A430" s="135"/>
      <c r="B430" s="135"/>
      <c r="C430" s="135"/>
      <c r="D430" s="135"/>
      <c r="E430" s="135"/>
      <c r="F430" s="135"/>
      <c r="G430" s="135"/>
      <c r="H430" s="135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5"/>
      <c r="T430" s="135"/>
      <c r="U430" s="135"/>
      <c r="V430" s="135"/>
      <c r="W430" s="135"/>
      <c r="X430" s="135"/>
      <c r="Y430" s="135"/>
      <c r="Z430" s="135"/>
    </row>
    <row r="431" spans="1:26" ht="23.25" customHeight="1">
      <c r="A431" s="135"/>
      <c r="B431" s="135"/>
      <c r="C431" s="135"/>
      <c r="D431" s="135"/>
      <c r="E431" s="135"/>
      <c r="F431" s="135"/>
      <c r="G431" s="135"/>
      <c r="H431" s="135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5"/>
      <c r="T431" s="135"/>
      <c r="U431" s="135"/>
      <c r="V431" s="135"/>
      <c r="W431" s="135"/>
      <c r="X431" s="135"/>
      <c r="Y431" s="135"/>
      <c r="Z431" s="135"/>
    </row>
    <row r="432" spans="1:26" ht="23.25" customHeight="1">
      <c r="A432" s="135"/>
      <c r="B432" s="135"/>
      <c r="C432" s="135"/>
      <c r="D432" s="135"/>
      <c r="E432" s="135"/>
      <c r="F432" s="135"/>
      <c r="G432" s="135"/>
      <c r="H432" s="135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5"/>
      <c r="T432" s="135"/>
      <c r="U432" s="135"/>
      <c r="V432" s="135"/>
      <c r="W432" s="135"/>
      <c r="X432" s="135"/>
      <c r="Y432" s="135"/>
      <c r="Z432" s="135"/>
    </row>
    <row r="433" spans="1:26" ht="23.25" customHeight="1">
      <c r="A433" s="135"/>
      <c r="B433" s="135"/>
      <c r="C433" s="135"/>
      <c r="D433" s="135"/>
      <c r="E433" s="135"/>
      <c r="F433" s="135"/>
      <c r="G433" s="135"/>
      <c r="H433" s="135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5"/>
      <c r="T433" s="135"/>
      <c r="U433" s="135"/>
      <c r="V433" s="135"/>
      <c r="W433" s="135"/>
      <c r="X433" s="135"/>
      <c r="Y433" s="135"/>
      <c r="Z433" s="135"/>
    </row>
    <row r="434" spans="1:26" ht="23.25" customHeight="1">
      <c r="A434" s="135"/>
      <c r="B434" s="135"/>
      <c r="C434" s="135"/>
      <c r="D434" s="135"/>
      <c r="E434" s="135"/>
      <c r="F434" s="135"/>
      <c r="G434" s="135"/>
      <c r="H434" s="135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5"/>
      <c r="T434" s="135"/>
      <c r="U434" s="135"/>
      <c r="V434" s="135"/>
      <c r="W434" s="135"/>
      <c r="X434" s="135"/>
      <c r="Y434" s="135"/>
      <c r="Z434" s="135"/>
    </row>
    <row r="435" spans="1:26" ht="23.25" customHeight="1">
      <c r="A435" s="135"/>
      <c r="B435" s="135"/>
      <c r="C435" s="135"/>
      <c r="D435" s="135"/>
      <c r="E435" s="135"/>
      <c r="F435" s="135"/>
      <c r="G435" s="135"/>
      <c r="H435" s="135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5"/>
      <c r="T435" s="135"/>
      <c r="U435" s="135"/>
      <c r="V435" s="135"/>
      <c r="W435" s="135"/>
      <c r="X435" s="135"/>
      <c r="Y435" s="135"/>
      <c r="Z435" s="135"/>
    </row>
    <row r="436" spans="1:26" ht="23.25" customHeight="1">
      <c r="A436" s="135"/>
      <c r="B436" s="135"/>
      <c r="C436" s="135"/>
      <c r="D436" s="135"/>
      <c r="E436" s="135"/>
      <c r="F436" s="135"/>
      <c r="G436" s="135"/>
      <c r="H436" s="135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5"/>
      <c r="T436" s="135"/>
      <c r="U436" s="135"/>
      <c r="V436" s="135"/>
      <c r="W436" s="135"/>
      <c r="X436" s="135"/>
      <c r="Y436" s="135"/>
      <c r="Z436" s="135"/>
    </row>
    <row r="437" spans="1:26" ht="23.25" customHeight="1">
      <c r="A437" s="135"/>
      <c r="B437" s="135"/>
      <c r="C437" s="135"/>
      <c r="D437" s="135"/>
      <c r="E437" s="135"/>
      <c r="F437" s="135"/>
      <c r="G437" s="135"/>
      <c r="H437" s="135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5"/>
      <c r="T437" s="135"/>
      <c r="U437" s="135"/>
      <c r="V437" s="135"/>
      <c r="W437" s="135"/>
      <c r="X437" s="135"/>
      <c r="Y437" s="135"/>
      <c r="Z437" s="135"/>
    </row>
    <row r="438" spans="1:26" ht="23.25" customHeight="1">
      <c r="A438" s="135"/>
      <c r="B438" s="135"/>
      <c r="C438" s="135"/>
      <c r="D438" s="135"/>
      <c r="E438" s="135"/>
      <c r="F438" s="135"/>
      <c r="G438" s="135"/>
      <c r="H438" s="135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5"/>
      <c r="T438" s="135"/>
      <c r="U438" s="135"/>
      <c r="V438" s="135"/>
      <c r="W438" s="135"/>
      <c r="X438" s="135"/>
      <c r="Y438" s="135"/>
      <c r="Z438" s="135"/>
    </row>
    <row r="439" spans="1:26" ht="23.25" customHeight="1">
      <c r="A439" s="135"/>
      <c r="B439" s="135"/>
      <c r="C439" s="135"/>
      <c r="D439" s="135"/>
      <c r="E439" s="135"/>
      <c r="F439" s="135"/>
      <c r="G439" s="135"/>
      <c r="H439" s="135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5"/>
      <c r="T439" s="135"/>
      <c r="U439" s="135"/>
      <c r="V439" s="135"/>
      <c r="W439" s="135"/>
      <c r="X439" s="135"/>
      <c r="Y439" s="135"/>
      <c r="Z439" s="135"/>
    </row>
    <row r="440" spans="1:26" ht="23.25" customHeight="1">
      <c r="A440" s="135"/>
      <c r="B440" s="135"/>
      <c r="C440" s="135"/>
      <c r="D440" s="135"/>
      <c r="E440" s="135"/>
      <c r="F440" s="135"/>
      <c r="G440" s="135"/>
      <c r="H440" s="135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5"/>
      <c r="T440" s="135"/>
      <c r="U440" s="135"/>
      <c r="V440" s="135"/>
      <c r="W440" s="135"/>
      <c r="X440" s="135"/>
      <c r="Y440" s="135"/>
      <c r="Z440" s="135"/>
    </row>
    <row r="441" spans="1:26" ht="23.25" customHeight="1">
      <c r="A441" s="135"/>
      <c r="B441" s="135"/>
      <c r="C441" s="135"/>
      <c r="D441" s="135"/>
      <c r="E441" s="135"/>
      <c r="F441" s="135"/>
      <c r="G441" s="135"/>
      <c r="H441" s="135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5"/>
      <c r="T441" s="135"/>
      <c r="U441" s="135"/>
      <c r="V441" s="135"/>
      <c r="W441" s="135"/>
      <c r="X441" s="135"/>
      <c r="Y441" s="135"/>
      <c r="Z441" s="135"/>
    </row>
    <row r="442" spans="1:26" ht="23.25" customHeight="1">
      <c r="A442" s="135"/>
      <c r="B442" s="135"/>
      <c r="C442" s="135"/>
      <c r="D442" s="135"/>
      <c r="E442" s="135"/>
      <c r="F442" s="135"/>
      <c r="G442" s="135"/>
      <c r="H442" s="135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5"/>
      <c r="T442" s="135"/>
      <c r="U442" s="135"/>
      <c r="V442" s="135"/>
      <c r="W442" s="135"/>
      <c r="X442" s="135"/>
      <c r="Y442" s="135"/>
      <c r="Z442" s="135"/>
    </row>
    <row r="443" spans="1:26" ht="23.25" customHeight="1">
      <c r="A443" s="135"/>
      <c r="B443" s="135"/>
      <c r="C443" s="135"/>
      <c r="D443" s="135"/>
      <c r="E443" s="135"/>
      <c r="F443" s="135"/>
      <c r="G443" s="135"/>
      <c r="H443" s="135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5"/>
      <c r="T443" s="135"/>
      <c r="U443" s="135"/>
      <c r="V443" s="135"/>
      <c r="W443" s="135"/>
      <c r="X443" s="135"/>
      <c r="Y443" s="135"/>
      <c r="Z443" s="135"/>
    </row>
    <row r="444" spans="1:26" ht="23.25" customHeight="1">
      <c r="A444" s="135"/>
      <c r="B444" s="135"/>
      <c r="C444" s="135"/>
      <c r="D444" s="135"/>
      <c r="E444" s="135"/>
      <c r="F444" s="135"/>
      <c r="G444" s="135"/>
      <c r="H444" s="135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5"/>
      <c r="T444" s="135"/>
      <c r="U444" s="135"/>
      <c r="V444" s="135"/>
      <c r="W444" s="135"/>
      <c r="X444" s="135"/>
      <c r="Y444" s="135"/>
      <c r="Z444" s="135"/>
    </row>
    <row r="445" spans="1:26" ht="23.25" customHeight="1">
      <c r="A445" s="135"/>
      <c r="B445" s="135"/>
      <c r="C445" s="135"/>
      <c r="D445" s="135"/>
      <c r="E445" s="135"/>
      <c r="F445" s="135"/>
      <c r="G445" s="135"/>
      <c r="H445" s="135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5"/>
      <c r="T445" s="135"/>
      <c r="U445" s="135"/>
      <c r="V445" s="135"/>
      <c r="W445" s="135"/>
      <c r="X445" s="135"/>
      <c r="Y445" s="135"/>
      <c r="Z445" s="135"/>
    </row>
    <row r="446" spans="1:26" ht="23.25" customHeight="1">
      <c r="A446" s="135"/>
      <c r="B446" s="135"/>
      <c r="C446" s="135"/>
      <c r="D446" s="135"/>
      <c r="E446" s="135"/>
      <c r="F446" s="135"/>
      <c r="G446" s="135"/>
      <c r="H446" s="135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5"/>
      <c r="T446" s="135"/>
      <c r="U446" s="135"/>
      <c r="V446" s="135"/>
      <c r="W446" s="135"/>
      <c r="X446" s="135"/>
      <c r="Y446" s="135"/>
      <c r="Z446" s="135"/>
    </row>
    <row r="447" spans="1:26" ht="23.25" customHeight="1">
      <c r="A447" s="135"/>
      <c r="B447" s="135"/>
      <c r="C447" s="135"/>
      <c r="D447" s="135"/>
      <c r="E447" s="135"/>
      <c r="F447" s="135"/>
      <c r="G447" s="135"/>
      <c r="H447" s="135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5"/>
      <c r="T447" s="135"/>
      <c r="U447" s="135"/>
      <c r="V447" s="135"/>
      <c r="W447" s="135"/>
      <c r="X447" s="135"/>
      <c r="Y447" s="135"/>
      <c r="Z447" s="135"/>
    </row>
    <row r="448" spans="1:26" ht="23.25" customHeight="1">
      <c r="A448" s="135"/>
      <c r="B448" s="135"/>
      <c r="C448" s="135"/>
      <c r="D448" s="135"/>
      <c r="E448" s="135"/>
      <c r="F448" s="135"/>
      <c r="G448" s="135"/>
      <c r="H448" s="135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5"/>
      <c r="T448" s="135"/>
      <c r="U448" s="135"/>
      <c r="V448" s="135"/>
      <c r="W448" s="135"/>
      <c r="X448" s="135"/>
      <c r="Y448" s="135"/>
      <c r="Z448" s="135"/>
    </row>
    <row r="449" spans="1:26" ht="23.25" customHeight="1">
      <c r="A449" s="135"/>
      <c r="B449" s="135"/>
      <c r="C449" s="135"/>
      <c r="D449" s="135"/>
      <c r="E449" s="135"/>
      <c r="F449" s="135"/>
      <c r="G449" s="135"/>
      <c r="H449" s="135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5"/>
      <c r="T449" s="135"/>
      <c r="U449" s="135"/>
      <c r="V449" s="135"/>
      <c r="W449" s="135"/>
      <c r="X449" s="135"/>
      <c r="Y449" s="135"/>
      <c r="Z449" s="135"/>
    </row>
    <row r="450" spans="1:26" ht="23.25" customHeight="1">
      <c r="A450" s="135"/>
      <c r="B450" s="135"/>
      <c r="C450" s="135"/>
      <c r="D450" s="135"/>
      <c r="E450" s="135"/>
      <c r="F450" s="135"/>
      <c r="G450" s="135"/>
      <c r="H450" s="135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5"/>
      <c r="T450" s="135"/>
      <c r="U450" s="135"/>
      <c r="V450" s="135"/>
      <c r="W450" s="135"/>
      <c r="X450" s="135"/>
      <c r="Y450" s="135"/>
      <c r="Z450" s="135"/>
    </row>
    <row r="451" spans="1:26" ht="23.25" customHeight="1">
      <c r="A451" s="135"/>
      <c r="B451" s="135"/>
      <c r="C451" s="135"/>
      <c r="D451" s="135"/>
      <c r="E451" s="135"/>
      <c r="F451" s="135"/>
      <c r="G451" s="135"/>
      <c r="H451" s="135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5"/>
      <c r="T451" s="135"/>
      <c r="U451" s="135"/>
      <c r="V451" s="135"/>
      <c r="W451" s="135"/>
      <c r="X451" s="135"/>
      <c r="Y451" s="135"/>
      <c r="Z451" s="135"/>
    </row>
    <row r="452" spans="1:26" ht="23.25" customHeight="1">
      <c r="A452" s="135"/>
      <c r="B452" s="135"/>
      <c r="C452" s="135"/>
      <c r="D452" s="135"/>
      <c r="E452" s="135"/>
      <c r="F452" s="135"/>
      <c r="G452" s="135"/>
      <c r="H452" s="135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5"/>
      <c r="T452" s="135"/>
      <c r="U452" s="135"/>
      <c r="V452" s="135"/>
      <c r="W452" s="135"/>
      <c r="X452" s="135"/>
      <c r="Y452" s="135"/>
      <c r="Z452" s="135"/>
    </row>
    <row r="453" spans="1:26" ht="23.25" customHeight="1">
      <c r="A453" s="135"/>
      <c r="B453" s="135"/>
      <c r="C453" s="135"/>
      <c r="D453" s="135"/>
      <c r="E453" s="135"/>
      <c r="F453" s="135"/>
      <c r="G453" s="135"/>
      <c r="H453" s="135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5"/>
      <c r="T453" s="135"/>
      <c r="U453" s="135"/>
      <c r="V453" s="135"/>
      <c r="W453" s="135"/>
      <c r="X453" s="135"/>
      <c r="Y453" s="135"/>
      <c r="Z453" s="135"/>
    </row>
    <row r="454" spans="1:26" ht="23.25" customHeight="1">
      <c r="A454" s="135"/>
      <c r="B454" s="135"/>
      <c r="C454" s="135"/>
      <c r="D454" s="135"/>
      <c r="E454" s="135"/>
      <c r="F454" s="135"/>
      <c r="G454" s="135"/>
      <c r="H454" s="135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5"/>
      <c r="T454" s="135"/>
      <c r="U454" s="135"/>
      <c r="V454" s="135"/>
      <c r="W454" s="135"/>
      <c r="X454" s="135"/>
      <c r="Y454" s="135"/>
      <c r="Z454" s="135"/>
    </row>
    <row r="455" spans="1:26" ht="23.25" customHeight="1">
      <c r="A455" s="135"/>
      <c r="B455" s="135"/>
      <c r="C455" s="135"/>
      <c r="D455" s="135"/>
      <c r="E455" s="135"/>
      <c r="F455" s="135"/>
      <c r="G455" s="135"/>
      <c r="H455" s="135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5"/>
      <c r="T455" s="135"/>
      <c r="U455" s="135"/>
      <c r="V455" s="135"/>
      <c r="W455" s="135"/>
      <c r="X455" s="135"/>
      <c r="Y455" s="135"/>
      <c r="Z455" s="135"/>
    </row>
    <row r="456" spans="1:26" ht="23.25" customHeight="1">
      <c r="A456" s="135"/>
      <c r="B456" s="135"/>
      <c r="C456" s="135"/>
      <c r="D456" s="135"/>
      <c r="E456" s="135"/>
      <c r="F456" s="135"/>
      <c r="G456" s="135"/>
      <c r="H456" s="135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5"/>
      <c r="T456" s="135"/>
      <c r="U456" s="135"/>
      <c r="V456" s="135"/>
      <c r="W456" s="135"/>
      <c r="X456" s="135"/>
      <c r="Y456" s="135"/>
      <c r="Z456" s="135"/>
    </row>
    <row r="457" spans="1:26" ht="23.25" customHeight="1">
      <c r="A457" s="135"/>
      <c r="B457" s="135"/>
      <c r="C457" s="135"/>
      <c r="D457" s="135"/>
      <c r="E457" s="135"/>
      <c r="F457" s="135"/>
      <c r="G457" s="135"/>
      <c r="H457" s="135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5"/>
      <c r="T457" s="135"/>
      <c r="U457" s="135"/>
      <c r="V457" s="135"/>
      <c r="W457" s="135"/>
      <c r="X457" s="135"/>
      <c r="Y457" s="135"/>
      <c r="Z457" s="135"/>
    </row>
    <row r="458" spans="1:26" ht="23.25" customHeight="1">
      <c r="A458" s="135"/>
      <c r="B458" s="135"/>
      <c r="C458" s="135"/>
      <c r="D458" s="135"/>
      <c r="E458" s="135"/>
      <c r="F458" s="135"/>
      <c r="G458" s="135"/>
      <c r="H458" s="135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5"/>
      <c r="T458" s="135"/>
      <c r="U458" s="135"/>
      <c r="V458" s="135"/>
      <c r="W458" s="135"/>
      <c r="X458" s="135"/>
      <c r="Y458" s="135"/>
      <c r="Z458" s="135"/>
    </row>
    <row r="459" spans="1:26" ht="23.25" customHeight="1">
      <c r="A459" s="135"/>
      <c r="B459" s="135"/>
      <c r="C459" s="135"/>
      <c r="D459" s="135"/>
      <c r="E459" s="135"/>
      <c r="F459" s="135"/>
      <c r="G459" s="135"/>
      <c r="H459" s="135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5"/>
      <c r="T459" s="135"/>
      <c r="U459" s="135"/>
      <c r="V459" s="135"/>
      <c r="W459" s="135"/>
      <c r="X459" s="135"/>
      <c r="Y459" s="135"/>
      <c r="Z459" s="135"/>
    </row>
    <row r="460" spans="1:26" ht="23.25" customHeight="1">
      <c r="A460" s="135"/>
      <c r="B460" s="135"/>
      <c r="C460" s="135"/>
      <c r="D460" s="135"/>
      <c r="E460" s="135"/>
      <c r="F460" s="135"/>
      <c r="G460" s="135"/>
      <c r="H460" s="135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5"/>
      <c r="T460" s="135"/>
      <c r="U460" s="135"/>
      <c r="V460" s="135"/>
      <c r="W460" s="135"/>
      <c r="X460" s="135"/>
      <c r="Y460" s="135"/>
      <c r="Z460" s="135"/>
    </row>
    <row r="461" spans="1:26" ht="23.25" customHeight="1">
      <c r="A461" s="135"/>
      <c r="B461" s="135"/>
      <c r="C461" s="135"/>
      <c r="D461" s="135"/>
      <c r="E461" s="135"/>
      <c r="F461" s="135"/>
      <c r="G461" s="135"/>
      <c r="H461" s="135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5"/>
      <c r="T461" s="135"/>
      <c r="U461" s="135"/>
      <c r="V461" s="135"/>
      <c r="W461" s="135"/>
      <c r="X461" s="135"/>
      <c r="Y461" s="135"/>
      <c r="Z461" s="135"/>
    </row>
    <row r="462" spans="1:26" ht="23.25" customHeight="1">
      <c r="A462" s="135"/>
      <c r="B462" s="135"/>
      <c r="C462" s="135"/>
      <c r="D462" s="135"/>
      <c r="E462" s="135"/>
      <c r="F462" s="135"/>
      <c r="G462" s="135"/>
      <c r="H462" s="135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5"/>
      <c r="T462" s="135"/>
      <c r="U462" s="135"/>
      <c r="V462" s="135"/>
      <c r="W462" s="135"/>
      <c r="X462" s="135"/>
      <c r="Y462" s="135"/>
      <c r="Z462" s="135"/>
    </row>
    <row r="463" spans="1:26" ht="23.25" customHeight="1">
      <c r="A463" s="135"/>
      <c r="B463" s="135"/>
      <c r="C463" s="135"/>
      <c r="D463" s="135"/>
      <c r="E463" s="135"/>
      <c r="F463" s="135"/>
      <c r="G463" s="135"/>
      <c r="H463" s="135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5"/>
      <c r="T463" s="135"/>
      <c r="U463" s="135"/>
      <c r="V463" s="135"/>
      <c r="W463" s="135"/>
      <c r="X463" s="135"/>
      <c r="Y463" s="135"/>
      <c r="Z463" s="135"/>
    </row>
    <row r="464" spans="1:26" ht="23.25" customHeight="1">
      <c r="A464" s="135"/>
      <c r="B464" s="135"/>
      <c r="C464" s="135"/>
      <c r="D464" s="135"/>
      <c r="E464" s="135"/>
      <c r="F464" s="135"/>
      <c r="G464" s="135"/>
      <c r="H464" s="135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5"/>
      <c r="T464" s="135"/>
      <c r="U464" s="135"/>
      <c r="V464" s="135"/>
      <c r="W464" s="135"/>
      <c r="X464" s="135"/>
      <c r="Y464" s="135"/>
      <c r="Z464" s="135"/>
    </row>
    <row r="465" spans="1:26" ht="23.25" customHeight="1">
      <c r="A465" s="135"/>
      <c r="B465" s="135"/>
      <c r="C465" s="135"/>
      <c r="D465" s="135"/>
      <c r="E465" s="135"/>
      <c r="F465" s="135"/>
      <c r="G465" s="135"/>
      <c r="H465" s="135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5"/>
      <c r="T465" s="135"/>
      <c r="U465" s="135"/>
      <c r="V465" s="135"/>
      <c r="W465" s="135"/>
      <c r="X465" s="135"/>
      <c r="Y465" s="135"/>
      <c r="Z465" s="135"/>
    </row>
    <row r="466" spans="1:26" ht="23.25" customHeight="1">
      <c r="A466" s="135"/>
      <c r="B466" s="135"/>
      <c r="C466" s="135"/>
      <c r="D466" s="135"/>
      <c r="E466" s="135"/>
      <c r="F466" s="135"/>
      <c r="G466" s="135"/>
      <c r="H466" s="135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5"/>
      <c r="T466" s="135"/>
      <c r="U466" s="135"/>
      <c r="V466" s="135"/>
      <c r="W466" s="135"/>
      <c r="X466" s="135"/>
      <c r="Y466" s="135"/>
      <c r="Z466" s="135"/>
    </row>
    <row r="467" spans="1:26" ht="23.25" customHeight="1">
      <c r="A467" s="135"/>
      <c r="B467" s="135"/>
      <c r="C467" s="135"/>
      <c r="D467" s="135"/>
      <c r="E467" s="135"/>
      <c r="F467" s="135"/>
      <c r="G467" s="135"/>
      <c r="H467" s="135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5"/>
      <c r="T467" s="135"/>
      <c r="U467" s="135"/>
      <c r="V467" s="135"/>
      <c r="W467" s="135"/>
      <c r="X467" s="135"/>
      <c r="Y467" s="135"/>
      <c r="Z467" s="135"/>
    </row>
    <row r="468" spans="1:26" ht="23.25" customHeight="1">
      <c r="A468" s="135"/>
      <c r="B468" s="135"/>
      <c r="C468" s="135"/>
      <c r="D468" s="135"/>
      <c r="E468" s="135"/>
      <c r="F468" s="135"/>
      <c r="G468" s="135"/>
      <c r="H468" s="135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5"/>
      <c r="T468" s="135"/>
      <c r="U468" s="135"/>
      <c r="V468" s="135"/>
      <c r="W468" s="135"/>
      <c r="X468" s="135"/>
      <c r="Y468" s="135"/>
      <c r="Z468" s="135"/>
    </row>
    <row r="469" spans="1:26" ht="23.25" customHeight="1">
      <c r="A469" s="135"/>
      <c r="B469" s="135"/>
      <c r="C469" s="135"/>
      <c r="D469" s="135"/>
      <c r="E469" s="135"/>
      <c r="F469" s="135"/>
      <c r="G469" s="135"/>
      <c r="H469" s="135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5"/>
      <c r="T469" s="135"/>
      <c r="U469" s="135"/>
      <c r="V469" s="135"/>
      <c r="W469" s="135"/>
      <c r="X469" s="135"/>
      <c r="Y469" s="135"/>
      <c r="Z469" s="135"/>
    </row>
    <row r="470" spans="1:26" ht="23.25" customHeight="1">
      <c r="A470" s="135"/>
      <c r="B470" s="135"/>
      <c r="C470" s="135"/>
      <c r="D470" s="135"/>
      <c r="E470" s="135"/>
      <c r="F470" s="135"/>
      <c r="G470" s="135"/>
      <c r="H470" s="135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5"/>
      <c r="T470" s="135"/>
      <c r="U470" s="135"/>
      <c r="V470" s="135"/>
      <c r="W470" s="135"/>
      <c r="X470" s="135"/>
      <c r="Y470" s="135"/>
      <c r="Z470" s="135"/>
    </row>
    <row r="471" spans="1:26" ht="23.25" customHeight="1">
      <c r="A471" s="135"/>
      <c r="B471" s="135"/>
      <c r="C471" s="135"/>
      <c r="D471" s="135"/>
      <c r="E471" s="135"/>
      <c r="F471" s="135"/>
      <c r="G471" s="135"/>
      <c r="H471" s="135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5"/>
      <c r="T471" s="135"/>
      <c r="U471" s="135"/>
      <c r="V471" s="135"/>
      <c r="W471" s="135"/>
      <c r="X471" s="135"/>
      <c r="Y471" s="135"/>
      <c r="Z471" s="135"/>
    </row>
    <row r="472" spans="1:26" ht="23.25" customHeight="1">
      <c r="A472" s="135"/>
      <c r="B472" s="135"/>
      <c r="C472" s="135"/>
      <c r="D472" s="135"/>
      <c r="E472" s="135"/>
      <c r="F472" s="135"/>
      <c r="G472" s="135"/>
      <c r="H472" s="135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5"/>
      <c r="T472" s="135"/>
      <c r="U472" s="135"/>
      <c r="V472" s="135"/>
      <c r="W472" s="135"/>
      <c r="X472" s="135"/>
      <c r="Y472" s="135"/>
      <c r="Z472" s="135"/>
    </row>
    <row r="473" spans="1:26" ht="23.25" customHeight="1">
      <c r="A473" s="135"/>
      <c r="B473" s="135"/>
      <c r="C473" s="135"/>
      <c r="D473" s="135"/>
      <c r="E473" s="135"/>
      <c r="F473" s="135"/>
      <c r="G473" s="135"/>
      <c r="H473" s="135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5"/>
      <c r="T473" s="135"/>
      <c r="U473" s="135"/>
      <c r="V473" s="135"/>
      <c r="W473" s="135"/>
      <c r="X473" s="135"/>
      <c r="Y473" s="135"/>
      <c r="Z473" s="135"/>
    </row>
    <row r="474" spans="1:26" ht="23.25" customHeight="1">
      <c r="A474" s="135"/>
      <c r="B474" s="135"/>
      <c r="C474" s="135"/>
      <c r="D474" s="135"/>
      <c r="E474" s="135"/>
      <c r="F474" s="135"/>
      <c r="G474" s="135"/>
      <c r="H474" s="135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5"/>
      <c r="T474" s="135"/>
      <c r="U474" s="135"/>
      <c r="V474" s="135"/>
      <c r="W474" s="135"/>
      <c r="X474" s="135"/>
      <c r="Y474" s="135"/>
      <c r="Z474" s="135"/>
    </row>
    <row r="475" spans="1:26" ht="23.25" customHeight="1">
      <c r="A475" s="135"/>
      <c r="B475" s="135"/>
      <c r="C475" s="135"/>
      <c r="D475" s="135"/>
      <c r="E475" s="135"/>
      <c r="F475" s="135"/>
      <c r="G475" s="135"/>
      <c r="H475" s="135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5"/>
      <c r="T475" s="135"/>
      <c r="U475" s="135"/>
      <c r="V475" s="135"/>
      <c r="W475" s="135"/>
      <c r="X475" s="135"/>
      <c r="Y475" s="135"/>
      <c r="Z475" s="135"/>
    </row>
    <row r="476" spans="1:26" ht="23.25" customHeight="1">
      <c r="A476" s="135"/>
      <c r="B476" s="135"/>
      <c r="C476" s="135"/>
      <c r="D476" s="135"/>
      <c r="E476" s="135"/>
      <c r="F476" s="135"/>
      <c r="G476" s="135"/>
      <c r="H476" s="135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5"/>
      <c r="T476" s="135"/>
      <c r="U476" s="135"/>
      <c r="V476" s="135"/>
      <c r="W476" s="135"/>
      <c r="X476" s="135"/>
      <c r="Y476" s="135"/>
      <c r="Z476" s="135"/>
    </row>
    <row r="477" spans="1:26" ht="23.25" customHeight="1">
      <c r="A477" s="135"/>
      <c r="B477" s="135"/>
      <c r="C477" s="135"/>
      <c r="D477" s="135"/>
      <c r="E477" s="135"/>
      <c r="F477" s="135"/>
      <c r="G477" s="135"/>
      <c r="H477" s="135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5"/>
      <c r="T477" s="135"/>
      <c r="U477" s="135"/>
      <c r="V477" s="135"/>
      <c r="W477" s="135"/>
      <c r="X477" s="135"/>
      <c r="Y477" s="135"/>
      <c r="Z477" s="135"/>
    </row>
    <row r="478" spans="1:26" ht="23.25" customHeight="1">
      <c r="A478" s="135"/>
      <c r="B478" s="135"/>
      <c r="C478" s="135"/>
      <c r="D478" s="135"/>
      <c r="E478" s="135"/>
      <c r="F478" s="135"/>
      <c r="G478" s="135"/>
      <c r="H478" s="135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5"/>
      <c r="T478" s="135"/>
      <c r="U478" s="135"/>
      <c r="V478" s="135"/>
      <c r="W478" s="135"/>
      <c r="X478" s="135"/>
      <c r="Y478" s="135"/>
      <c r="Z478" s="135"/>
    </row>
    <row r="479" spans="1:26" ht="23.25" customHeight="1">
      <c r="A479" s="135"/>
      <c r="B479" s="135"/>
      <c r="C479" s="135"/>
      <c r="D479" s="135"/>
      <c r="E479" s="135"/>
      <c r="F479" s="135"/>
      <c r="G479" s="135"/>
      <c r="H479" s="135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5"/>
      <c r="T479" s="135"/>
      <c r="U479" s="135"/>
      <c r="V479" s="135"/>
      <c r="W479" s="135"/>
      <c r="X479" s="135"/>
      <c r="Y479" s="135"/>
      <c r="Z479" s="135"/>
    </row>
    <row r="480" spans="1:26" ht="23.25" customHeight="1">
      <c r="A480" s="135"/>
      <c r="B480" s="135"/>
      <c r="C480" s="135"/>
      <c r="D480" s="135"/>
      <c r="E480" s="135"/>
      <c r="F480" s="135"/>
      <c r="G480" s="135"/>
      <c r="H480" s="135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5"/>
      <c r="T480" s="135"/>
      <c r="U480" s="135"/>
      <c r="V480" s="135"/>
      <c r="W480" s="135"/>
      <c r="X480" s="135"/>
      <c r="Y480" s="135"/>
      <c r="Z480" s="135"/>
    </row>
    <row r="481" spans="1:26" ht="23.25" customHeight="1">
      <c r="A481" s="135"/>
      <c r="B481" s="135"/>
      <c r="C481" s="135"/>
      <c r="D481" s="135"/>
      <c r="E481" s="135"/>
      <c r="F481" s="135"/>
      <c r="G481" s="135"/>
      <c r="H481" s="135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5"/>
      <c r="T481" s="135"/>
      <c r="U481" s="135"/>
      <c r="V481" s="135"/>
      <c r="W481" s="135"/>
      <c r="X481" s="135"/>
      <c r="Y481" s="135"/>
      <c r="Z481" s="135"/>
    </row>
    <row r="482" spans="1:26" ht="23.25" customHeight="1">
      <c r="A482" s="135"/>
      <c r="B482" s="135"/>
      <c r="C482" s="135"/>
      <c r="D482" s="135"/>
      <c r="E482" s="135"/>
      <c r="F482" s="135"/>
      <c r="G482" s="135"/>
      <c r="H482" s="135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5"/>
      <c r="T482" s="135"/>
      <c r="U482" s="135"/>
      <c r="V482" s="135"/>
      <c r="W482" s="135"/>
      <c r="X482" s="135"/>
      <c r="Y482" s="135"/>
      <c r="Z482" s="135"/>
    </row>
    <row r="483" spans="1:26" ht="23.25" customHeight="1">
      <c r="A483" s="135"/>
      <c r="B483" s="135"/>
      <c r="C483" s="135"/>
      <c r="D483" s="135"/>
      <c r="E483" s="135"/>
      <c r="F483" s="135"/>
      <c r="G483" s="135"/>
      <c r="H483" s="135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5"/>
      <c r="T483" s="135"/>
      <c r="U483" s="135"/>
      <c r="V483" s="135"/>
      <c r="W483" s="135"/>
      <c r="X483" s="135"/>
      <c r="Y483" s="135"/>
      <c r="Z483" s="135"/>
    </row>
    <row r="484" spans="1:26" ht="23.25" customHeight="1">
      <c r="A484" s="135"/>
      <c r="B484" s="135"/>
      <c r="C484" s="135"/>
      <c r="D484" s="135"/>
      <c r="E484" s="135"/>
      <c r="F484" s="135"/>
      <c r="G484" s="135"/>
      <c r="H484" s="135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5"/>
      <c r="T484" s="135"/>
      <c r="U484" s="135"/>
      <c r="V484" s="135"/>
      <c r="W484" s="135"/>
      <c r="X484" s="135"/>
      <c r="Y484" s="135"/>
      <c r="Z484" s="135"/>
    </row>
    <row r="485" spans="1:26" ht="23.25" customHeight="1">
      <c r="A485" s="135"/>
      <c r="B485" s="135"/>
      <c r="C485" s="135"/>
      <c r="D485" s="135"/>
      <c r="E485" s="135"/>
      <c r="F485" s="135"/>
      <c r="G485" s="135"/>
      <c r="H485" s="135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5"/>
      <c r="T485" s="135"/>
      <c r="U485" s="135"/>
      <c r="V485" s="135"/>
      <c r="W485" s="135"/>
      <c r="X485" s="135"/>
      <c r="Y485" s="135"/>
      <c r="Z485" s="135"/>
    </row>
    <row r="486" spans="1:26" ht="23.25" customHeight="1">
      <c r="A486" s="135"/>
      <c r="B486" s="135"/>
      <c r="C486" s="135"/>
      <c r="D486" s="135"/>
      <c r="E486" s="135"/>
      <c r="F486" s="135"/>
      <c r="G486" s="135"/>
      <c r="H486" s="135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5"/>
      <c r="T486" s="135"/>
      <c r="U486" s="135"/>
      <c r="V486" s="135"/>
      <c r="W486" s="135"/>
      <c r="X486" s="135"/>
      <c r="Y486" s="135"/>
      <c r="Z486" s="135"/>
    </row>
    <row r="487" spans="1:26" ht="23.25" customHeight="1">
      <c r="A487" s="135"/>
      <c r="B487" s="135"/>
      <c r="C487" s="135"/>
      <c r="D487" s="135"/>
      <c r="E487" s="135"/>
      <c r="F487" s="135"/>
      <c r="G487" s="135"/>
      <c r="H487" s="135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5"/>
      <c r="T487" s="135"/>
      <c r="U487" s="135"/>
      <c r="V487" s="135"/>
      <c r="W487" s="135"/>
      <c r="X487" s="135"/>
      <c r="Y487" s="135"/>
      <c r="Z487" s="135"/>
    </row>
    <row r="488" spans="1:26" ht="23.25" customHeight="1">
      <c r="A488" s="135"/>
      <c r="B488" s="135"/>
      <c r="C488" s="135"/>
      <c r="D488" s="135"/>
      <c r="E488" s="135"/>
      <c r="F488" s="135"/>
      <c r="G488" s="135"/>
      <c r="H488" s="135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5"/>
      <c r="T488" s="135"/>
      <c r="U488" s="135"/>
      <c r="V488" s="135"/>
      <c r="W488" s="135"/>
      <c r="X488" s="135"/>
      <c r="Y488" s="135"/>
      <c r="Z488" s="135"/>
    </row>
    <row r="489" spans="1:26" ht="23.25" customHeight="1">
      <c r="A489" s="135"/>
      <c r="B489" s="135"/>
      <c r="C489" s="135"/>
      <c r="D489" s="135"/>
      <c r="E489" s="135"/>
      <c r="F489" s="135"/>
      <c r="G489" s="135"/>
      <c r="H489" s="135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5"/>
      <c r="T489" s="135"/>
      <c r="U489" s="135"/>
      <c r="V489" s="135"/>
      <c r="W489" s="135"/>
      <c r="X489" s="135"/>
      <c r="Y489" s="135"/>
      <c r="Z489" s="135"/>
    </row>
    <row r="490" spans="1:26" ht="23.25" customHeight="1">
      <c r="A490" s="135"/>
      <c r="B490" s="135"/>
      <c r="C490" s="135"/>
      <c r="D490" s="135"/>
      <c r="E490" s="135"/>
      <c r="F490" s="135"/>
      <c r="G490" s="135"/>
      <c r="H490" s="135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5"/>
      <c r="T490" s="135"/>
      <c r="U490" s="135"/>
      <c r="V490" s="135"/>
      <c r="W490" s="135"/>
      <c r="X490" s="135"/>
      <c r="Y490" s="135"/>
      <c r="Z490" s="135"/>
    </row>
    <row r="491" spans="1:26" ht="23.25" customHeight="1">
      <c r="A491" s="135"/>
      <c r="B491" s="135"/>
      <c r="C491" s="135"/>
      <c r="D491" s="135"/>
      <c r="E491" s="135"/>
      <c r="F491" s="135"/>
      <c r="G491" s="135"/>
      <c r="H491" s="135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5"/>
      <c r="T491" s="135"/>
      <c r="U491" s="135"/>
      <c r="V491" s="135"/>
      <c r="W491" s="135"/>
      <c r="X491" s="135"/>
      <c r="Y491" s="135"/>
      <c r="Z491" s="135"/>
    </row>
    <row r="492" spans="1:26" ht="23.25" customHeight="1">
      <c r="A492" s="135"/>
      <c r="B492" s="135"/>
      <c r="C492" s="135"/>
      <c r="D492" s="135"/>
      <c r="E492" s="135"/>
      <c r="F492" s="135"/>
      <c r="G492" s="135"/>
      <c r="H492" s="135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5"/>
      <c r="T492" s="135"/>
      <c r="U492" s="135"/>
      <c r="V492" s="135"/>
      <c r="W492" s="135"/>
      <c r="X492" s="135"/>
      <c r="Y492" s="135"/>
      <c r="Z492" s="135"/>
    </row>
    <row r="493" spans="1:26" ht="23.25" customHeight="1">
      <c r="A493" s="135"/>
      <c r="B493" s="135"/>
      <c r="C493" s="135"/>
      <c r="D493" s="135"/>
      <c r="E493" s="135"/>
      <c r="F493" s="135"/>
      <c r="G493" s="135"/>
      <c r="H493" s="135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5"/>
      <c r="T493" s="135"/>
      <c r="U493" s="135"/>
      <c r="V493" s="135"/>
      <c r="W493" s="135"/>
      <c r="X493" s="135"/>
      <c r="Y493" s="135"/>
      <c r="Z493" s="135"/>
    </row>
    <row r="494" spans="1:26" ht="23.25" customHeight="1">
      <c r="A494" s="135"/>
      <c r="B494" s="135"/>
      <c r="C494" s="135"/>
      <c r="D494" s="135"/>
      <c r="E494" s="135"/>
      <c r="F494" s="135"/>
      <c r="G494" s="135"/>
      <c r="H494" s="135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5"/>
      <c r="T494" s="135"/>
      <c r="U494" s="135"/>
      <c r="V494" s="135"/>
      <c r="W494" s="135"/>
      <c r="X494" s="135"/>
      <c r="Y494" s="135"/>
      <c r="Z494" s="135"/>
    </row>
    <row r="495" spans="1:26" ht="23.25" customHeight="1">
      <c r="A495" s="135"/>
      <c r="B495" s="135"/>
      <c r="C495" s="135"/>
      <c r="D495" s="135"/>
      <c r="E495" s="135"/>
      <c r="F495" s="135"/>
      <c r="G495" s="135"/>
      <c r="H495" s="135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5"/>
      <c r="T495" s="135"/>
      <c r="U495" s="135"/>
      <c r="V495" s="135"/>
      <c r="W495" s="135"/>
      <c r="X495" s="135"/>
      <c r="Y495" s="135"/>
      <c r="Z495" s="135"/>
    </row>
    <row r="496" spans="1:26" ht="23.25" customHeight="1">
      <c r="A496" s="135"/>
      <c r="B496" s="135"/>
      <c r="C496" s="135"/>
      <c r="D496" s="135"/>
      <c r="E496" s="135"/>
      <c r="F496" s="135"/>
      <c r="G496" s="135"/>
      <c r="H496" s="135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5"/>
      <c r="T496" s="135"/>
      <c r="U496" s="135"/>
      <c r="V496" s="135"/>
      <c r="W496" s="135"/>
      <c r="X496" s="135"/>
      <c r="Y496" s="135"/>
      <c r="Z496" s="135"/>
    </row>
    <row r="497" spans="1:26" ht="23.25" customHeight="1">
      <c r="A497" s="135"/>
      <c r="B497" s="135"/>
      <c r="C497" s="135"/>
      <c r="D497" s="135"/>
      <c r="E497" s="135"/>
      <c r="F497" s="135"/>
      <c r="G497" s="135"/>
      <c r="H497" s="135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5"/>
      <c r="T497" s="135"/>
      <c r="U497" s="135"/>
      <c r="V497" s="135"/>
      <c r="W497" s="135"/>
      <c r="X497" s="135"/>
      <c r="Y497" s="135"/>
      <c r="Z497" s="135"/>
    </row>
    <row r="498" spans="1:26" ht="23.25" customHeight="1">
      <c r="A498" s="135"/>
      <c r="B498" s="135"/>
      <c r="C498" s="135"/>
      <c r="D498" s="135"/>
      <c r="E498" s="135"/>
      <c r="F498" s="135"/>
      <c r="G498" s="135"/>
      <c r="H498" s="135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5"/>
      <c r="T498" s="135"/>
      <c r="U498" s="135"/>
      <c r="V498" s="135"/>
      <c r="W498" s="135"/>
      <c r="X498" s="135"/>
      <c r="Y498" s="135"/>
      <c r="Z498" s="135"/>
    </row>
    <row r="499" spans="1:26" ht="23.25" customHeight="1">
      <c r="A499" s="135"/>
      <c r="B499" s="135"/>
      <c r="C499" s="135"/>
      <c r="D499" s="135"/>
      <c r="E499" s="135"/>
      <c r="F499" s="135"/>
      <c r="G499" s="135"/>
      <c r="H499" s="135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5"/>
      <c r="T499" s="135"/>
      <c r="U499" s="135"/>
      <c r="V499" s="135"/>
      <c r="W499" s="135"/>
      <c r="X499" s="135"/>
      <c r="Y499" s="135"/>
      <c r="Z499" s="135"/>
    </row>
    <row r="500" spans="1:26" ht="23.25" customHeight="1">
      <c r="A500" s="135"/>
      <c r="B500" s="135"/>
      <c r="C500" s="135"/>
      <c r="D500" s="135"/>
      <c r="E500" s="135"/>
      <c r="F500" s="135"/>
      <c r="G500" s="135"/>
      <c r="H500" s="135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5"/>
      <c r="T500" s="135"/>
      <c r="U500" s="135"/>
      <c r="V500" s="135"/>
      <c r="W500" s="135"/>
      <c r="X500" s="135"/>
      <c r="Y500" s="135"/>
      <c r="Z500" s="135"/>
    </row>
    <row r="501" spans="1:26" ht="23.25" customHeight="1">
      <c r="A501" s="135"/>
      <c r="B501" s="135"/>
      <c r="C501" s="135"/>
      <c r="D501" s="135"/>
      <c r="E501" s="135"/>
      <c r="F501" s="135"/>
      <c r="G501" s="135"/>
      <c r="H501" s="135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5"/>
      <c r="T501" s="135"/>
      <c r="U501" s="135"/>
      <c r="V501" s="135"/>
      <c r="W501" s="135"/>
      <c r="X501" s="135"/>
      <c r="Y501" s="135"/>
      <c r="Z501" s="135"/>
    </row>
    <row r="502" spans="1:26" ht="23.25" customHeight="1">
      <c r="A502" s="135"/>
      <c r="B502" s="135"/>
      <c r="C502" s="135"/>
      <c r="D502" s="135"/>
      <c r="E502" s="135"/>
      <c r="F502" s="135"/>
      <c r="G502" s="135"/>
      <c r="H502" s="135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5"/>
      <c r="T502" s="135"/>
      <c r="U502" s="135"/>
      <c r="V502" s="135"/>
      <c r="W502" s="135"/>
      <c r="X502" s="135"/>
      <c r="Y502" s="135"/>
      <c r="Z502" s="135"/>
    </row>
    <row r="503" spans="1:26" ht="23.25" customHeight="1">
      <c r="A503" s="135"/>
      <c r="B503" s="135"/>
      <c r="C503" s="135"/>
      <c r="D503" s="135"/>
      <c r="E503" s="135"/>
      <c r="F503" s="135"/>
      <c r="G503" s="135"/>
      <c r="H503" s="135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5"/>
      <c r="T503" s="135"/>
      <c r="U503" s="135"/>
      <c r="V503" s="135"/>
      <c r="W503" s="135"/>
      <c r="X503" s="135"/>
      <c r="Y503" s="135"/>
      <c r="Z503" s="135"/>
    </row>
    <row r="504" spans="1:26" ht="23.25" customHeight="1">
      <c r="A504" s="135"/>
      <c r="B504" s="135"/>
      <c r="C504" s="135"/>
      <c r="D504" s="135"/>
      <c r="E504" s="135"/>
      <c r="F504" s="135"/>
      <c r="G504" s="135"/>
      <c r="H504" s="135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5"/>
      <c r="T504" s="135"/>
      <c r="U504" s="135"/>
      <c r="V504" s="135"/>
      <c r="W504" s="135"/>
      <c r="X504" s="135"/>
      <c r="Y504" s="135"/>
      <c r="Z504" s="135"/>
    </row>
    <row r="505" spans="1:26" ht="23.25" customHeight="1">
      <c r="A505" s="135"/>
      <c r="B505" s="135"/>
      <c r="C505" s="135"/>
      <c r="D505" s="135"/>
      <c r="E505" s="135"/>
      <c r="F505" s="135"/>
      <c r="G505" s="135"/>
      <c r="H505" s="135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5"/>
      <c r="T505" s="135"/>
      <c r="U505" s="135"/>
      <c r="V505" s="135"/>
      <c r="W505" s="135"/>
      <c r="X505" s="135"/>
      <c r="Y505" s="135"/>
      <c r="Z505" s="135"/>
    </row>
    <row r="506" spans="1:26" ht="23.25" customHeight="1">
      <c r="A506" s="135"/>
      <c r="B506" s="135"/>
      <c r="C506" s="135"/>
      <c r="D506" s="135"/>
      <c r="E506" s="135"/>
      <c r="F506" s="135"/>
      <c r="G506" s="135"/>
      <c r="H506" s="135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5"/>
      <c r="T506" s="135"/>
      <c r="U506" s="135"/>
      <c r="V506" s="135"/>
      <c r="W506" s="135"/>
      <c r="X506" s="135"/>
      <c r="Y506" s="135"/>
      <c r="Z506" s="135"/>
    </row>
    <row r="507" spans="1:26" ht="23.25" customHeight="1">
      <c r="A507" s="135"/>
      <c r="B507" s="135"/>
      <c r="C507" s="135"/>
      <c r="D507" s="135"/>
      <c r="E507" s="135"/>
      <c r="F507" s="135"/>
      <c r="G507" s="135"/>
      <c r="H507" s="135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5"/>
      <c r="T507" s="135"/>
      <c r="U507" s="135"/>
      <c r="V507" s="135"/>
      <c r="W507" s="135"/>
      <c r="X507" s="135"/>
      <c r="Y507" s="135"/>
      <c r="Z507" s="135"/>
    </row>
    <row r="508" spans="1:26" ht="23.25" customHeight="1">
      <c r="A508" s="135"/>
      <c r="B508" s="135"/>
      <c r="C508" s="135"/>
      <c r="D508" s="135"/>
      <c r="E508" s="135"/>
      <c r="F508" s="135"/>
      <c r="G508" s="135"/>
      <c r="H508" s="135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5"/>
      <c r="T508" s="135"/>
      <c r="U508" s="135"/>
      <c r="V508" s="135"/>
      <c r="W508" s="135"/>
      <c r="X508" s="135"/>
      <c r="Y508" s="135"/>
      <c r="Z508" s="135"/>
    </row>
    <row r="509" spans="1:26" ht="23.25" customHeight="1">
      <c r="A509" s="135"/>
      <c r="B509" s="135"/>
      <c r="C509" s="135"/>
      <c r="D509" s="135"/>
      <c r="E509" s="135"/>
      <c r="F509" s="135"/>
      <c r="G509" s="135"/>
      <c r="H509" s="135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5"/>
      <c r="T509" s="135"/>
      <c r="U509" s="135"/>
      <c r="V509" s="135"/>
      <c r="W509" s="135"/>
      <c r="X509" s="135"/>
      <c r="Y509" s="135"/>
      <c r="Z509" s="135"/>
    </row>
    <row r="510" spans="1:26" ht="23.25" customHeight="1">
      <c r="A510" s="135"/>
      <c r="B510" s="135"/>
      <c r="C510" s="135"/>
      <c r="D510" s="135"/>
      <c r="E510" s="135"/>
      <c r="F510" s="135"/>
      <c r="G510" s="135"/>
      <c r="H510" s="135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5"/>
      <c r="T510" s="135"/>
      <c r="U510" s="135"/>
      <c r="V510" s="135"/>
      <c r="W510" s="135"/>
      <c r="X510" s="135"/>
      <c r="Y510" s="135"/>
      <c r="Z510" s="135"/>
    </row>
    <row r="511" spans="1:26" ht="23.25" customHeight="1">
      <c r="A511" s="135"/>
      <c r="B511" s="135"/>
      <c r="C511" s="135"/>
      <c r="D511" s="135"/>
      <c r="E511" s="135"/>
      <c r="F511" s="135"/>
      <c r="G511" s="135"/>
      <c r="H511" s="135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5"/>
      <c r="T511" s="135"/>
      <c r="U511" s="135"/>
      <c r="V511" s="135"/>
      <c r="W511" s="135"/>
      <c r="X511" s="135"/>
      <c r="Y511" s="135"/>
      <c r="Z511" s="135"/>
    </row>
    <row r="512" spans="1:26" ht="23.25" customHeight="1">
      <c r="A512" s="135"/>
      <c r="B512" s="135"/>
      <c r="C512" s="135"/>
      <c r="D512" s="135"/>
      <c r="E512" s="135"/>
      <c r="F512" s="135"/>
      <c r="G512" s="135"/>
      <c r="H512" s="135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5"/>
      <c r="T512" s="135"/>
      <c r="U512" s="135"/>
      <c r="V512" s="135"/>
      <c r="W512" s="135"/>
      <c r="X512" s="135"/>
      <c r="Y512" s="135"/>
      <c r="Z512" s="135"/>
    </row>
    <row r="513" spans="1:26" ht="23.25" customHeight="1">
      <c r="A513" s="135"/>
      <c r="B513" s="135"/>
      <c r="C513" s="135"/>
      <c r="D513" s="135"/>
      <c r="E513" s="135"/>
      <c r="F513" s="135"/>
      <c r="G513" s="135"/>
      <c r="H513" s="135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5"/>
      <c r="T513" s="135"/>
      <c r="U513" s="135"/>
      <c r="V513" s="135"/>
      <c r="W513" s="135"/>
      <c r="X513" s="135"/>
      <c r="Y513" s="135"/>
      <c r="Z513" s="135"/>
    </row>
    <row r="514" spans="1:26" ht="23.25" customHeight="1">
      <c r="A514" s="135"/>
      <c r="B514" s="135"/>
      <c r="C514" s="135"/>
      <c r="D514" s="135"/>
      <c r="E514" s="135"/>
      <c r="F514" s="135"/>
      <c r="G514" s="135"/>
      <c r="H514" s="135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5"/>
      <c r="T514" s="135"/>
      <c r="U514" s="135"/>
      <c r="V514" s="135"/>
      <c r="W514" s="135"/>
      <c r="X514" s="135"/>
      <c r="Y514" s="135"/>
      <c r="Z514" s="135"/>
    </row>
    <row r="515" spans="1:26" ht="23.25" customHeight="1">
      <c r="A515" s="135"/>
      <c r="B515" s="135"/>
      <c r="C515" s="135"/>
      <c r="D515" s="135"/>
      <c r="E515" s="135"/>
      <c r="F515" s="135"/>
      <c r="G515" s="135"/>
      <c r="H515" s="135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5"/>
      <c r="T515" s="135"/>
      <c r="U515" s="135"/>
      <c r="V515" s="135"/>
      <c r="W515" s="135"/>
      <c r="X515" s="135"/>
      <c r="Y515" s="135"/>
      <c r="Z515" s="135"/>
    </row>
    <row r="516" spans="1:26" ht="23.25" customHeight="1">
      <c r="A516" s="135"/>
      <c r="B516" s="135"/>
      <c r="C516" s="135"/>
      <c r="D516" s="135"/>
      <c r="E516" s="135"/>
      <c r="F516" s="135"/>
      <c r="G516" s="135"/>
      <c r="H516" s="135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5"/>
      <c r="T516" s="135"/>
      <c r="U516" s="135"/>
      <c r="V516" s="135"/>
      <c r="W516" s="135"/>
      <c r="X516" s="135"/>
      <c r="Y516" s="135"/>
      <c r="Z516" s="135"/>
    </row>
    <row r="517" spans="1:26" ht="23.25" customHeight="1">
      <c r="A517" s="135"/>
      <c r="B517" s="135"/>
      <c r="C517" s="135"/>
      <c r="D517" s="135"/>
      <c r="E517" s="135"/>
      <c r="F517" s="135"/>
      <c r="G517" s="135"/>
      <c r="H517" s="135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5"/>
      <c r="T517" s="135"/>
      <c r="U517" s="135"/>
      <c r="V517" s="135"/>
      <c r="W517" s="135"/>
      <c r="X517" s="135"/>
      <c r="Y517" s="135"/>
      <c r="Z517" s="135"/>
    </row>
    <row r="518" spans="1:26" ht="23.25" customHeight="1">
      <c r="A518" s="135"/>
      <c r="B518" s="135"/>
      <c r="C518" s="135"/>
      <c r="D518" s="135"/>
      <c r="E518" s="135"/>
      <c r="F518" s="135"/>
      <c r="G518" s="135"/>
      <c r="H518" s="135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5"/>
      <c r="T518" s="135"/>
      <c r="U518" s="135"/>
      <c r="V518" s="135"/>
      <c r="W518" s="135"/>
      <c r="X518" s="135"/>
      <c r="Y518" s="135"/>
      <c r="Z518" s="135"/>
    </row>
    <row r="519" spans="1:26" ht="23.25" customHeight="1">
      <c r="A519" s="135"/>
      <c r="B519" s="135"/>
      <c r="C519" s="135"/>
      <c r="D519" s="135"/>
      <c r="E519" s="135"/>
      <c r="F519" s="135"/>
      <c r="G519" s="135"/>
      <c r="H519" s="135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5"/>
      <c r="T519" s="135"/>
      <c r="U519" s="135"/>
      <c r="V519" s="135"/>
      <c r="W519" s="135"/>
      <c r="X519" s="135"/>
      <c r="Y519" s="135"/>
      <c r="Z519" s="135"/>
    </row>
    <row r="520" spans="1:26" ht="23.25" customHeight="1">
      <c r="A520" s="135"/>
      <c r="B520" s="135"/>
      <c r="C520" s="135"/>
      <c r="D520" s="135"/>
      <c r="E520" s="135"/>
      <c r="F520" s="135"/>
      <c r="G520" s="135"/>
      <c r="H520" s="135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5"/>
      <c r="T520" s="135"/>
      <c r="U520" s="135"/>
      <c r="V520" s="135"/>
      <c r="W520" s="135"/>
      <c r="X520" s="135"/>
      <c r="Y520" s="135"/>
      <c r="Z520" s="135"/>
    </row>
    <row r="521" spans="1:26" ht="23.25" customHeight="1">
      <c r="A521" s="135"/>
      <c r="B521" s="135"/>
      <c r="C521" s="135"/>
      <c r="D521" s="135"/>
      <c r="E521" s="135"/>
      <c r="F521" s="135"/>
      <c r="G521" s="135"/>
      <c r="H521" s="135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5"/>
      <c r="T521" s="135"/>
      <c r="U521" s="135"/>
      <c r="V521" s="135"/>
      <c r="W521" s="135"/>
      <c r="X521" s="135"/>
      <c r="Y521" s="135"/>
      <c r="Z521" s="135"/>
    </row>
    <row r="522" spans="1:26" ht="23.25" customHeight="1">
      <c r="A522" s="135"/>
      <c r="B522" s="135"/>
      <c r="C522" s="135"/>
      <c r="D522" s="135"/>
      <c r="E522" s="135"/>
      <c r="F522" s="135"/>
      <c r="G522" s="135"/>
      <c r="H522" s="135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5"/>
      <c r="T522" s="135"/>
      <c r="U522" s="135"/>
      <c r="V522" s="135"/>
      <c r="W522" s="135"/>
      <c r="X522" s="135"/>
      <c r="Y522" s="135"/>
      <c r="Z522" s="135"/>
    </row>
    <row r="523" spans="1:26" ht="23.25" customHeight="1">
      <c r="A523" s="135"/>
      <c r="B523" s="135"/>
      <c r="C523" s="135"/>
      <c r="D523" s="135"/>
      <c r="E523" s="135"/>
      <c r="F523" s="135"/>
      <c r="G523" s="135"/>
      <c r="H523" s="135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5"/>
      <c r="T523" s="135"/>
      <c r="U523" s="135"/>
      <c r="V523" s="135"/>
      <c r="W523" s="135"/>
      <c r="X523" s="135"/>
      <c r="Y523" s="135"/>
      <c r="Z523" s="135"/>
    </row>
    <row r="524" spans="1:26" ht="23.25" customHeight="1">
      <c r="A524" s="135"/>
      <c r="B524" s="135"/>
      <c r="C524" s="135"/>
      <c r="D524" s="135"/>
      <c r="E524" s="135"/>
      <c r="F524" s="135"/>
      <c r="G524" s="135"/>
      <c r="H524" s="135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5"/>
      <c r="T524" s="135"/>
      <c r="U524" s="135"/>
      <c r="V524" s="135"/>
      <c r="W524" s="135"/>
      <c r="X524" s="135"/>
      <c r="Y524" s="135"/>
      <c r="Z524" s="135"/>
    </row>
    <row r="525" spans="1:26" ht="23.25" customHeight="1">
      <c r="A525" s="135"/>
      <c r="B525" s="135"/>
      <c r="C525" s="135"/>
      <c r="D525" s="135"/>
      <c r="E525" s="135"/>
      <c r="F525" s="135"/>
      <c r="G525" s="135"/>
      <c r="H525" s="135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5"/>
      <c r="T525" s="135"/>
      <c r="U525" s="135"/>
      <c r="V525" s="135"/>
      <c r="W525" s="135"/>
      <c r="X525" s="135"/>
      <c r="Y525" s="135"/>
      <c r="Z525" s="135"/>
    </row>
    <row r="526" spans="1:26" ht="23.25" customHeight="1">
      <c r="A526" s="135"/>
      <c r="B526" s="135"/>
      <c r="C526" s="135"/>
      <c r="D526" s="135"/>
      <c r="E526" s="135"/>
      <c r="F526" s="135"/>
      <c r="G526" s="135"/>
      <c r="H526" s="135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5"/>
      <c r="T526" s="135"/>
      <c r="U526" s="135"/>
      <c r="V526" s="135"/>
      <c r="W526" s="135"/>
      <c r="X526" s="135"/>
      <c r="Y526" s="135"/>
      <c r="Z526" s="135"/>
    </row>
    <row r="527" spans="1:26" ht="23.25" customHeight="1">
      <c r="A527" s="135"/>
      <c r="B527" s="135"/>
      <c r="C527" s="135"/>
      <c r="D527" s="135"/>
      <c r="E527" s="135"/>
      <c r="F527" s="135"/>
      <c r="G527" s="135"/>
      <c r="H527" s="135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5"/>
      <c r="T527" s="135"/>
      <c r="U527" s="135"/>
      <c r="V527" s="135"/>
      <c r="W527" s="135"/>
      <c r="X527" s="135"/>
      <c r="Y527" s="135"/>
      <c r="Z527" s="135"/>
    </row>
    <row r="528" spans="1:26" ht="23.25" customHeight="1">
      <c r="A528" s="135"/>
      <c r="B528" s="135"/>
      <c r="C528" s="135"/>
      <c r="D528" s="135"/>
      <c r="E528" s="135"/>
      <c r="F528" s="135"/>
      <c r="G528" s="135"/>
      <c r="H528" s="135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5"/>
      <c r="T528" s="135"/>
      <c r="U528" s="135"/>
      <c r="V528" s="135"/>
      <c r="W528" s="135"/>
      <c r="X528" s="135"/>
      <c r="Y528" s="135"/>
      <c r="Z528" s="135"/>
    </row>
    <row r="529" spans="1:26" ht="23.25" customHeight="1">
      <c r="A529" s="135"/>
      <c r="B529" s="135"/>
      <c r="C529" s="135"/>
      <c r="D529" s="135"/>
      <c r="E529" s="135"/>
      <c r="F529" s="135"/>
      <c r="G529" s="135"/>
      <c r="H529" s="135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5"/>
      <c r="T529" s="135"/>
      <c r="U529" s="135"/>
      <c r="V529" s="135"/>
      <c r="W529" s="135"/>
      <c r="X529" s="135"/>
      <c r="Y529" s="135"/>
      <c r="Z529" s="135"/>
    </row>
    <row r="530" spans="1:26" ht="23.25" customHeight="1">
      <c r="A530" s="135"/>
      <c r="B530" s="135"/>
      <c r="C530" s="135"/>
      <c r="D530" s="135"/>
      <c r="E530" s="135"/>
      <c r="F530" s="135"/>
      <c r="G530" s="135"/>
      <c r="H530" s="135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5"/>
      <c r="T530" s="135"/>
      <c r="U530" s="135"/>
      <c r="V530" s="135"/>
      <c r="W530" s="135"/>
      <c r="X530" s="135"/>
      <c r="Y530" s="135"/>
      <c r="Z530" s="135"/>
    </row>
    <row r="531" spans="1:26" ht="23.25" customHeight="1">
      <c r="A531" s="135"/>
      <c r="B531" s="135"/>
      <c r="C531" s="135"/>
      <c r="D531" s="135"/>
      <c r="E531" s="135"/>
      <c r="F531" s="135"/>
      <c r="G531" s="135"/>
      <c r="H531" s="135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5"/>
      <c r="T531" s="135"/>
      <c r="U531" s="135"/>
      <c r="V531" s="135"/>
      <c r="W531" s="135"/>
      <c r="X531" s="135"/>
      <c r="Y531" s="135"/>
      <c r="Z531" s="135"/>
    </row>
    <row r="532" spans="1:26" ht="23.25" customHeight="1">
      <c r="A532" s="135"/>
      <c r="B532" s="135"/>
      <c r="C532" s="135"/>
      <c r="D532" s="135"/>
      <c r="E532" s="135"/>
      <c r="F532" s="135"/>
      <c r="G532" s="135"/>
      <c r="H532" s="135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5"/>
      <c r="T532" s="135"/>
      <c r="U532" s="135"/>
      <c r="V532" s="135"/>
      <c r="W532" s="135"/>
      <c r="X532" s="135"/>
      <c r="Y532" s="135"/>
      <c r="Z532" s="135"/>
    </row>
    <row r="533" spans="1:26" ht="23.25" customHeight="1">
      <c r="A533" s="135"/>
      <c r="B533" s="135"/>
      <c r="C533" s="135"/>
      <c r="D533" s="135"/>
      <c r="E533" s="135"/>
      <c r="F533" s="135"/>
      <c r="G533" s="135"/>
      <c r="H533" s="135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5"/>
      <c r="T533" s="135"/>
      <c r="U533" s="135"/>
      <c r="V533" s="135"/>
      <c r="W533" s="135"/>
      <c r="X533" s="135"/>
      <c r="Y533" s="135"/>
      <c r="Z533" s="135"/>
    </row>
    <row r="534" spans="1:26" ht="23.25" customHeight="1">
      <c r="A534" s="135"/>
      <c r="B534" s="135"/>
      <c r="C534" s="135"/>
      <c r="D534" s="135"/>
      <c r="E534" s="135"/>
      <c r="F534" s="135"/>
      <c r="G534" s="135"/>
      <c r="H534" s="135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5"/>
      <c r="T534" s="135"/>
      <c r="U534" s="135"/>
      <c r="V534" s="135"/>
      <c r="W534" s="135"/>
      <c r="X534" s="135"/>
      <c r="Y534" s="135"/>
      <c r="Z534" s="135"/>
    </row>
    <row r="535" spans="1:26" ht="23.25" customHeight="1">
      <c r="A535" s="135"/>
      <c r="B535" s="135"/>
      <c r="C535" s="135"/>
      <c r="D535" s="135"/>
      <c r="E535" s="135"/>
      <c r="F535" s="135"/>
      <c r="G535" s="135"/>
      <c r="H535" s="135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5"/>
      <c r="T535" s="135"/>
      <c r="U535" s="135"/>
      <c r="V535" s="135"/>
      <c r="W535" s="135"/>
      <c r="X535" s="135"/>
      <c r="Y535" s="135"/>
      <c r="Z535" s="135"/>
    </row>
    <row r="536" spans="1:26" ht="23.25" customHeight="1">
      <c r="A536" s="135"/>
      <c r="B536" s="135"/>
      <c r="C536" s="135"/>
      <c r="D536" s="135"/>
      <c r="E536" s="135"/>
      <c r="F536" s="135"/>
      <c r="G536" s="135"/>
      <c r="H536" s="135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5"/>
      <c r="T536" s="135"/>
      <c r="U536" s="135"/>
      <c r="V536" s="135"/>
      <c r="W536" s="135"/>
      <c r="X536" s="135"/>
      <c r="Y536" s="135"/>
      <c r="Z536" s="135"/>
    </row>
    <row r="537" spans="1:26" ht="23.25" customHeight="1">
      <c r="A537" s="135"/>
      <c r="B537" s="135"/>
      <c r="C537" s="135"/>
      <c r="D537" s="135"/>
      <c r="E537" s="135"/>
      <c r="F537" s="135"/>
      <c r="G537" s="135"/>
      <c r="H537" s="135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5"/>
      <c r="T537" s="135"/>
      <c r="U537" s="135"/>
      <c r="V537" s="135"/>
      <c r="W537" s="135"/>
      <c r="X537" s="135"/>
      <c r="Y537" s="135"/>
      <c r="Z537" s="135"/>
    </row>
    <row r="538" spans="1:26" ht="23.25" customHeight="1">
      <c r="A538" s="135"/>
      <c r="B538" s="135"/>
      <c r="C538" s="135"/>
      <c r="D538" s="135"/>
      <c r="E538" s="135"/>
      <c r="F538" s="135"/>
      <c r="G538" s="135"/>
      <c r="H538" s="135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5"/>
      <c r="T538" s="135"/>
      <c r="U538" s="135"/>
      <c r="V538" s="135"/>
      <c r="W538" s="135"/>
      <c r="X538" s="135"/>
      <c r="Y538" s="135"/>
      <c r="Z538" s="135"/>
    </row>
    <row r="539" spans="1:26" ht="23.25" customHeight="1">
      <c r="A539" s="135"/>
      <c r="B539" s="135"/>
      <c r="C539" s="135"/>
      <c r="D539" s="135"/>
      <c r="E539" s="135"/>
      <c r="F539" s="135"/>
      <c r="G539" s="135"/>
      <c r="H539" s="135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5"/>
      <c r="T539" s="135"/>
      <c r="U539" s="135"/>
      <c r="V539" s="135"/>
      <c r="W539" s="135"/>
      <c r="X539" s="135"/>
      <c r="Y539" s="135"/>
      <c r="Z539" s="135"/>
    </row>
    <row r="540" spans="1:26" ht="23.25" customHeight="1">
      <c r="A540" s="135"/>
      <c r="B540" s="135"/>
      <c r="C540" s="135"/>
      <c r="D540" s="135"/>
      <c r="E540" s="135"/>
      <c r="F540" s="135"/>
      <c r="G540" s="135"/>
      <c r="H540" s="135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5"/>
      <c r="T540" s="135"/>
      <c r="U540" s="135"/>
      <c r="V540" s="135"/>
      <c r="W540" s="135"/>
      <c r="X540" s="135"/>
      <c r="Y540" s="135"/>
      <c r="Z540" s="135"/>
    </row>
    <row r="541" spans="1:26" ht="23.25" customHeight="1">
      <c r="A541" s="135"/>
      <c r="B541" s="135"/>
      <c r="C541" s="135"/>
      <c r="D541" s="135"/>
      <c r="E541" s="135"/>
      <c r="F541" s="135"/>
      <c r="G541" s="135"/>
      <c r="H541" s="135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5"/>
      <c r="T541" s="135"/>
      <c r="U541" s="135"/>
      <c r="V541" s="135"/>
      <c r="W541" s="135"/>
      <c r="X541" s="135"/>
      <c r="Y541" s="135"/>
      <c r="Z541" s="135"/>
    </row>
    <row r="542" spans="1:26" ht="23.25" customHeight="1">
      <c r="A542" s="135"/>
      <c r="B542" s="135"/>
      <c r="C542" s="135"/>
      <c r="D542" s="135"/>
      <c r="E542" s="135"/>
      <c r="F542" s="135"/>
      <c r="G542" s="135"/>
      <c r="H542" s="135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5"/>
      <c r="T542" s="135"/>
      <c r="U542" s="135"/>
      <c r="V542" s="135"/>
      <c r="W542" s="135"/>
      <c r="X542" s="135"/>
      <c r="Y542" s="135"/>
      <c r="Z542" s="135"/>
    </row>
    <row r="543" spans="1:26" ht="23.25" customHeight="1">
      <c r="A543" s="135"/>
      <c r="B543" s="135"/>
      <c r="C543" s="135"/>
      <c r="D543" s="135"/>
      <c r="E543" s="135"/>
      <c r="F543" s="135"/>
      <c r="G543" s="135"/>
      <c r="H543" s="135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5"/>
      <c r="T543" s="135"/>
      <c r="U543" s="135"/>
      <c r="V543" s="135"/>
      <c r="W543" s="135"/>
      <c r="X543" s="135"/>
      <c r="Y543" s="135"/>
      <c r="Z543" s="135"/>
    </row>
    <row r="544" spans="1:26" ht="23.25" customHeight="1">
      <c r="A544" s="135"/>
      <c r="B544" s="135"/>
      <c r="C544" s="135"/>
      <c r="D544" s="135"/>
      <c r="E544" s="135"/>
      <c r="F544" s="135"/>
      <c r="G544" s="135"/>
      <c r="H544" s="135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5"/>
      <c r="T544" s="135"/>
      <c r="U544" s="135"/>
      <c r="V544" s="135"/>
      <c r="W544" s="135"/>
      <c r="X544" s="135"/>
      <c r="Y544" s="135"/>
      <c r="Z544" s="135"/>
    </row>
    <row r="545" spans="1:26" ht="23.25" customHeight="1">
      <c r="A545" s="135"/>
      <c r="B545" s="135"/>
      <c r="C545" s="135"/>
      <c r="D545" s="135"/>
      <c r="E545" s="135"/>
      <c r="F545" s="135"/>
      <c r="G545" s="135"/>
      <c r="H545" s="135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5"/>
      <c r="T545" s="135"/>
      <c r="U545" s="135"/>
      <c r="V545" s="135"/>
      <c r="W545" s="135"/>
      <c r="X545" s="135"/>
      <c r="Y545" s="135"/>
      <c r="Z545" s="135"/>
    </row>
    <row r="546" spans="1:26" ht="23.25" customHeight="1">
      <c r="A546" s="135"/>
      <c r="B546" s="135"/>
      <c r="C546" s="135"/>
      <c r="D546" s="135"/>
      <c r="E546" s="135"/>
      <c r="F546" s="135"/>
      <c r="G546" s="135"/>
      <c r="H546" s="135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5"/>
      <c r="T546" s="135"/>
      <c r="U546" s="135"/>
      <c r="V546" s="135"/>
      <c r="W546" s="135"/>
      <c r="X546" s="135"/>
      <c r="Y546" s="135"/>
      <c r="Z546" s="135"/>
    </row>
    <row r="547" spans="1:26" ht="23.25" customHeight="1">
      <c r="A547" s="135"/>
      <c r="B547" s="135"/>
      <c r="C547" s="135"/>
      <c r="D547" s="135"/>
      <c r="E547" s="135"/>
      <c r="F547" s="135"/>
      <c r="G547" s="135"/>
      <c r="H547" s="135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5"/>
      <c r="T547" s="135"/>
      <c r="U547" s="135"/>
      <c r="V547" s="135"/>
      <c r="W547" s="135"/>
      <c r="X547" s="135"/>
      <c r="Y547" s="135"/>
      <c r="Z547" s="135"/>
    </row>
    <row r="548" spans="1:26" ht="23.25" customHeight="1">
      <c r="A548" s="135"/>
      <c r="B548" s="135"/>
      <c r="C548" s="135"/>
      <c r="D548" s="135"/>
      <c r="E548" s="135"/>
      <c r="F548" s="135"/>
      <c r="G548" s="135"/>
      <c r="H548" s="135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5"/>
      <c r="T548" s="135"/>
      <c r="U548" s="135"/>
      <c r="V548" s="135"/>
      <c r="W548" s="135"/>
      <c r="X548" s="135"/>
      <c r="Y548" s="135"/>
      <c r="Z548" s="135"/>
    </row>
    <row r="549" spans="1:26" ht="23.25" customHeight="1">
      <c r="A549" s="135"/>
      <c r="B549" s="135"/>
      <c r="C549" s="135"/>
      <c r="D549" s="135"/>
      <c r="E549" s="135"/>
      <c r="F549" s="135"/>
      <c r="G549" s="135"/>
      <c r="H549" s="135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5"/>
      <c r="T549" s="135"/>
      <c r="U549" s="135"/>
      <c r="V549" s="135"/>
      <c r="W549" s="135"/>
      <c r="X549" s="135"/>
      <c r="Y549" s="135"/>
      <c r="Z549" s="135"/>
    </row>
    <row r="550" spans="1:26" ht="23.25" customHeight="1">
      <c r="A550" s="135"/>
      <c r="B550" s="135"/>
      <c r="C550" s="135"/>
      <c r="D550" s="135"/>
      <c r="E550" s="135"/>
      <c r="F550" s="135"/>
      <c r="G550" s="135"/>
      <c r="H550" s="135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5"/>
      <c r="T550" s="135"/>
      <c r="U550" s="135"/>
      <c r="V550" s="135"/>
      <c r="W550" s="135"/>
      <c r="X550" s="135"/>
      <c r="Y550" s="135"/>
      <c r="Z550" s="135"/>
    </row>
    <row r="551" spans="1:26" ht="23.25" customHeight="1">
      <c r="A551" s="135"/>
      <c r="B551" s="135"/>
      <c r="C551" s="135"/>
      <c r="D551" s="135"/>
      <c r="E551" s="135"/>
      <c r="F551" s="135"/>
      <c r="G551" s="135"/>
      <c r="H551" s="135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5"/>
      <c r="T551" s="135"/>
      <c r="U551" s="135"/>
      <c r="V551" s="135"/>
      <c r="W551" s="135"/>
      <c r="X551" s="135"/>
      <c r="Y551" s="135"/>
      <c r="Z551" s="135"/>
    </row>
    <row r="552" spans="1:26" ht="23.25" customHeight="1">
      <c r="A552" s="135"/>
      <c r="B552" s="135"/>
      <c r="C552" s="135"/>
      <c r="D552" s="135"/>
      <c r="E552" s="135"/>
      <c r="F552" s="135"/>
      <c r="G552" s="135"/>
      <c r="H552" s="135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5"/>
      <c r="T552" s="135"/>
      <c r="U552" s="135"/>
      <c r="V552" s="135"/>
      <c r="W552" s="135"/>
      <c r="X552" s="135"/>
      <c r="Y552" s="135"/>
      <c r="Z552" s="135"/>
    </row>
    <row r="553" spans="1:26" ht="23.25" customHeight="1">
      <c r="A553" s="135"/>
      <c r="B553" s="135"/>
      <c r="C553" s="135"/>
      <c r="D553" s="135"/>
      <c r="E553" s="135"/>
      <c r="F553" s="135"/>
      <c r="G553" s="135"/>
      <c r="H553" s="135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5"/>
      <c r="T553" s="135"/>
      <c r="U553" s="135"/>
      <c r="V553" s="135"/>
      <c r="W553" s="135"/>
      <c r="X553" s="135"/>
      <c r="Y553" s="135"/>
      <c r="Z553" s="135"/>
    </row>
    <row r="554" spans="1:26" ht="23.25" customHeight="1">
      <c r="A554" s="135"/>
      <c r="B554" s="135"/>
      <c r="C554" s="135"/>
      <c r="D554" s="135"/>
      <c r="E554" s="135"/>
      <c r="F554" s="135"/>
      <c r="G554" s="135"/>
      <c r="H554" s="135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5"/>
      <c r="T554" s="135"/>
      <c r="U554" s="135"/>
      <c r="V554" s="135"/>
      <c r="W554" s="135"/>
      <c r="X554" s="135"/>
      <c r="Y554" s="135"/>
      <c r="Z554" s="135"/>
    </row>
    <row r="555" spans="1:26" ht="23.25" customHeight="1">
      <c r="A555" s="135"/>
      <c r="B555" s="135"/>
      <c r="C555" s="135"/>
      <c r="D555" s="135"/>
      <c r="E555" s="135"/>
      <c r="F555" s="135"/>
      <c r="G555" s="135"/>
      <c r="H555" s="135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5"/>
      <c r="T555" s="135"/>
      <c r="U555" s="135"/>
      <c r="V555" s="135"/>
      <c r="W555" s="135"/>
      <c r="X555" s="135"/>
      <c r="Y555" s="135"/>
      <c r="Z555" s="135"/>
    </row>
    <row r="556" spans="1:26" ht="23.25" customHeight="1">
      <c r="A556" s="135"/>
      <c r="B556" s="135"/>
      <c r="C556" s="135"/>
      <c r="D556" s="135"/>
      <c r="E556" s="135"/>
      <c r="F556" s="135"/>
      <c r="G556" s="135"/>
      <c r="H556" s="135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5"/>
      <c r="T556" s="135"/>
      <c r="U556" s="135"/>
      <c r="V556" s="135"/>
      <c r="W556" s="135"/>
      <c r="X556" s="135"/>
      <c r="Y556" s="135"/>
      <c r="Z556" s="135"/>
    </row>
    <row r="557" spans="1:26" ht="23.25" customHeight="1">
      <c r="A557" s="135"/>
      <c r="B557" s="135"/>
      <c r="C557" s="135"/>
      <c r="D557" s="135"/>
      <c r="E557" s="135"/>
      <c r="F557" s="135"/>
      <c r="G557" s="135"/>
      <c r="H557" s="135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5"/>
      <c r="T557" s="135"/>
      <c r="U557" s="135"/>
      <c r="V557" s="135"/>
      <c r="W557" s="135"/>
      <c r="X557" s="135"/>
      <c r="Y557" s="135"/>
      <c r="Z557" s="135"/>
    </row>
    <row r="558" spans="1:26" ht="23.25" customHeight="1">
      <c r="A558" s="135"/>
      <c r="B558" s="135"/>
      <c r="C558" s="135"/>
      <c r="D558" s="135"/>
      <c r="E558" s="135"/>
      <c r="F558" s="135"/>
      <c r="G558" s="135"/>
      <c r="H558" s="135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5"/>
      <c r="T558" s="135"/>
      <c r="U558" s="135"/>
      <c r="V558" s="135"/>
      <c r="W558" s="135"/>
      <c r="X558" s="135"/>
      <c r="Y558" s="135"/>
      <c r="Z558" s="135"/>
    </row>
    <row r="559" spans="1:26" ht="23.25" customHeight="1">
      <c r="A559" s="135"/>
      <c r="B559" s="135"/>
      <c r="C559" s="135"/>
      <c r="D559" s="135"/>
      <c r="E559" s="135"/>
      <c r="F559" s="135"/>
      <c r="G559" s="135"/>
      <c r="H559" s="135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5"/>
      <c r="T559" s="135"/>
      <c r="U559" s="135"/>
      <c r="V559" s="135"/>
      <c r="W559" s="135"/>
      <c r="X559" s="135"/>
      <c r="Y559" s="135"/>
      <c r="Z559" s="135"/>
    </row>
    <row r="560" spans="1:26" ht="23.25" customHeight="1">
      <c r="A560" s="135"/>
      <c r="B560" s="135"/>
      <c r="C560" s="135"/>
      <c r="D560" s="135"/>
      <c r="E560" s="135"/>
      <c r="F560" s="135"/>
      <c r="G560" s="135"/>
      <c r="H560" s="135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5"/>
      <c r="T560" s="135"/>
      <c r="U560" s="135"/>
      <c r="V560" s="135"/>
      <c r="W560" s="135"/>
      <c r="X560" s="135"/>
      <c r="Y560" s="135"/>
      <c r="Z560" s="135"/>
    </row>
    <row r="561" spans="1:26" ht="23.25" customHeight="1">
      <c r="A561" s="135"/>
      <c r="B561" s="135"/>
      <c r="C561" s="135"/>
      <c r="D561" s="135"/>
      <c r="E561" s="135"/>
      <c r="F561" s="135"/>
      <c r="G561" s="135"/>
      <c r="H561" s="135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5"/>
      <c r="T561" s="135"/>
      <c r="U561" s="135"/>
      <c r="V561" s="135"/>
      <c r="W561" s="135"/>
      <c r="X561" s="135"/>
      <c r="Y561" s="135"/>
      <c r="Z561" s="135"/>
    </row>
    <row r="562" spans="1:26" ht="23.25" customHeight="1">
      <c r="A562" s="135"/>
      <c r="B562" s="135"/>
      <c r="C562" s="135"/>
      <c r="D562" s="135"/>
      <c r="E562" s="135"/>
      <c r="F562" s="135"/>
      <c r="G562" s="135"/>
      <c r="H562" s="135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5"/>
      <c r="T562" s="135"/>
      <c r="U562" s="135"/>
      <c r="V562" s="135"/>
      <c r="W562" s="135"/>
      <c r="X562" s="135"/>
      <c r="Y562" s="135"/>
      <c r="Z562" s="135"/>
    </row>
    <row r="563" spans="1:26" ht="23.25" customHeight="1">
      <c r="A563" s="135"/>
      <c r="B563" s="135"/>
      <c r="C563" s="135"/>
      <c r="D563" s="135"/>
      <c r="E563" s="135"/>
      <c r="F563" s="135"/>
      <c r="G563" s="135"/>
      <c r="H563" s="135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5"/>
      <c r="T563" s="135"/>
      <c r="U563" s="135"/>
      <c r="V563" s="135"/>
      <c r="W563" s="135"/>
      <c r="X563" s="135"/>
      <c r="Y563" s="135"/>
      <c r="Z563" s="135"/>
    </row>
    <row r="564" spans="1:26" ht="23.25" customHeight="1">
      <c r="A564" s="135"/>
      <c r="B564" s="135"/>
      <c r="C564" s="135"/>
      <c r="D564" s="135"/>
      <c r="E564" s="135"/>
      <c r="F564" s="135"/>
      <c r="G564" s="135"/>
      <c r="H564" s="135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5"/>
      <c r="T564" s="135"/>
      <c r="U564" s="135"/>
      <c r="V564" s="135"/>
      <c r="W564" s="135"/>
      <c r="X564" s="135"/>
      <c r="Y564" s="135"/>
      <c r="Z564" s="135"/>
    </row>
    <row r="565" spans="1:26" ht="23.25" customHeight="1">
      <c r="A565" s="135"/>
      <c r="B565" s="135"/>
      <c r="C565" s="135"/>
      <c r="D565" s="135"/>
      <c r="E565" s="135"/>
      <c r="F565" s="135"/>
      <c r="G565" s="135"/>
      <c r="H565" s="135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5"/>
      <c r="T565" s="135"/>
      <c r="U565" s="135"/>
      <c r="V565" s="135"/>
      <c r="W565" s="135"/>
      <c r="X565" s="135"/>
      <c r="Y565" s="135"/>
      <c r="Z565" s="135"/>
    </row>
    <row r="566" spans="1:26" ht="23.25" customHeight="1">
      <c r="A566" s="135"/>
      <c r="B566" s="135"/>
      <c r="C566" s="135"/>
      <c r="D566" s="135"/>
      <c r="E566" s="135"/>
      <c r="F566" s="135"/>
      <c r="G566" s="135"/>
      <c r="H566" s="135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5"/>
      <c r="T566" s="135"/>
      <c r="U566" s="135"/>
      <c r="V566" s="135"/>
      <c r="W566" s="135"/>
      <c r="X566" s="135"/>
      <c r="Y566" s="135"/>
      <c r="Z566" s="135"/>
    </row>
    <row r="567" spans="1:26" ht="23.25" customHeight="1">
      <c r="A567" s="135"/>
      <c r="B567" s="135"/>
      <c r="C567" s="135"/>
      <c r="D567" s="135"/>
      <c r="E567" s="135"/>
      <c r="F567" s="135"/>
      <c r="G567" s="135"/>
      <c r="H567" s="135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5"/>
      <c r="T567" s="135"/>
      <c r="U567" s="135"/>
      <c r="V567" s="135"/>
      <c r="W567" s="135"/>
      <c r="X567" s="135"/>
      <c r="Y567" s="135"/>
      <c r="Z567" s="135"/>
    </row>
    <row r="568" spans="1:26" ht="23.25" customHeight="1">
      <c r="A568" s="135"/>
      <c r="B568" s="135"/>
      <c r="C568" s="135"/>
      <c r="D568" s="135"/>
      <c r="E568" s="135"/>
      <c r="F568" s="135"/>
      <c r="G568" s="135"/>
      <c r="H568" s="135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5"/>
      <c r="T568" s="135"/>
      <c r="U568" s="135"/>
      <c r="V568" s="135"/>
      <c r="W568" s="135"/>
      <c r="X568" s="135"/>
      <c r="Y568" s="135"/>
      <c r="Z568" s="135"/>
    </row>
    <row r="569" spans="1:26" ht="23.25" customHeight="1">
      <c r="A569" s="135"/>
      <c r="B569" s="135"/>
      <c r="C569" s="135"/>
      <c r="D569" s="135"/>
      <c r="E569" s="135"/>
      <c r="F569" s="135"/>
      <c r="G569" s="135"/>
      <c r="H569" s="135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5"/>
      <c r="T569" s="135"/>
      <c r="U569" s="135"/>
      <c r="V569" s="135"/>
      <c r="W569" s="135"/>
      <c r="X569" s="135"/>
      <c r="Y569" s="135"/>
      <c r="Z569" s="135"/>
    </row>
    <row r="570" spans="1:26" ht="23.25" customHeight="1">
      <c r="A570" s="135"/>
      <c r="B570" s="135"/>
      <c r="C570" s="135"/>
      <c r="D570" s="135"/>
      <c r="E570" s="135"/>
      <c r="F570" s="135"/>
      <c r="G570" s="135"/>
      <c r="H570" s="135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5"/>
      <c r="T570" s="135"/>
      <c r="U570" s="135"/>
      <c r="V570" s="135"/>
      <c r="W570" s="135"/>
      <c r="X570" s="135"/>
      <c r="Y570" s="135"/>
      <c r="Z570" s="135"/>
    </row>
    <row r="571" spans="1:26" ht="23.25" customHeight="1">
      <c r="A571" s="135"/>
      <c r="B571" s="135"/>
      <c r="C571" s="135"/>
      <c r="D571" s="135"/>
      <c r="E571" s="135"/>
      <c r="F571" s="135"/>
      <c r="G571" s="135"/>
      <c r="H571" s="135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5"/>
      <c r="T571" s="135"/>
      <c r="U571" s="135"/>
      <c r="V571" s="135"/>
      <c r="W571" s="135"/>
      <c r="X571" s="135"/>
      <c r="Y571" s="135"/>
      <c r="Z571" s="135"/>
    </row>
    <row r="572" spans="1:26" ht="23.25" customHeight="1">
      <c r="A572" s="135"/>
      <c r="B572" s="135"/>
      <c r="C572" s="135"/>
      <c r="D572" s="135"/>
      <c r="E572" s="135"/>
      <c r="F572" s="135"/>
      <c r="G572" s="135"/>
      <c r="H572" s="135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5"/>
      <c r="T572" s="135"/>
      <c r="U572" s="135"/>
      <c r="V572" s="135"/>
      <c r="W572" s="135"/>
      <c r="X572" s="135"/>
      <c r="Y572" s="135"/>
      <c r="Z572" s="135"/>
    </row>
    <row r="573" spans="1:26" ht="23.25" customHeight="1">
      <c r="A573" s="135"/>
      <c r="B573" s="135"/>
      <c r="C573" s="135"/>
      <c r="D573" s="135"/>
      <c r="E573" s="135"/>
      <c r="F573" s="135"/>
      <c r="G573" s="135"/>
      <c r="H573" s="135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5"/>
      <c r="T573" s="135"/>
      <c r="U573" s="135"/>
      <c r="V573" s="135"/>
      <c r="W573" s="135"/>
      <c r="X573" s="135"/>
      <c r="Y573" s="135"/>
      <c r="Z573" s="135"/>
    </row>
    <row r="574" spans="1:26" ht="23.25" customHeight="1">
      <c r="A574" s="135"/>
      <c r="B574" s="135"/>
      <c r="C574" s="135"/>
      <c r="D574" s="135"/>
      <c r="E574" s="135"/>
      <c r="F574" s="135"/>
      <c r="G574" s="135"/>
      <c r="H574" s="135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5"/>
      <c r="T574" s="135"/>
      <c r="U574" s="135"/>
      <c r="V574" s="135"/>
      <c r="W574" s="135"/>
      <c r="X574" s="135"/>
      <c r="Y574" s="135"/>
      <c r="Z574" s="135"/>
    </row>
    <row r="575" spans="1:26" ht="23.25" customHeight="1">
      <c r="A575" s="135"/>
      <c r="B575" s="135"/>
      <c r="C575" s="135"/>
      <c r="D575" s="135"/>
      <c r="E575" s="135"/>
      <c r="F575" s="135"/>
      <c r="G575" s="135"/>
      <c r="H575" s="135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5"/>
      <c r="T575" s="135"/>
      <c r="U575" s="135"/>
      <c r="V575" s="135"/>
      <c r="W575" s="135"/>
      <c r="X575" s="135"/>
      <c r="Y575" s="135"/>
      <c r="Z575" s="135"/>
    </row>
    <row r="576" spans="1:26" ht="23.25" customHeight="1">
      <c r="A576" s="135"/>
      <c r="B576" s="135"/>
      <c r="C576" s="135"/>
      <c r="D576" s="135"/>
      <c r="E576" s="135"/>
      <c r="F576" s="135"/>
      <c r="G576" s="135"/>
      <c r="H576" s="135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5"/>
      <c r="T576" s="135"/>
      <c r="U576" s="135"/>
      <c r="V576" s="135"/>
      <c r="W576" s="135"/>
      <c r="X576" s="135"/>
      <c r="Y576" s="135"/>
      <c r="Z576" s="135"/>
    </row>
    <row r="577" spans="1:26" ht="23.25" customHeight="1">
      <c r="A577" s="135"/>
      <c r="B577" s="135"/>
      <c r="C577" s="135"/>
      <c r="D577" s="135"/>
      <c r="E577" s="135"/>
      <c r="F577" s="135"/>
      <c r="G577" s="135"/>
      <c r="H577" s="135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5"/>
      <c r="T577" s="135"/>
      <c r="U577" s="135"/>
      <c r="V577" s="135"/>
      <c r="W577" s="135"/>
      <c r="X577" s="135"/>
      <c r="Y577" s="135"/>
      <c r="Z577" s="135"/>
    </row>
    <row r="578" spans="1:26" ht="23.25" customHeight="1">
      <c r="A578" s="135"/>
      <c r="B578" s="135"/>
      <c r="C578" s="135"/>
      <c r="D578" s="135"/>
      <c r="E578" s="135"/>
      <c r="F578" s="135"/>
      <c r="G578" s="135"/>
      <c r="H578" s="135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5"/>
      <c r="T578" s="135"/>
      <c r="U578" s="135"/>
      <c r="V578" s="135"/>
      <c r="W578" s="135"/>
      <c r="X578" s="135"/>
      <c r="Y578" s="135"/>
      <c r="Z578" s="135"/>
    </row>
    <row r="579" spans="1:26" ht="23.25" customHeight="1">
      <c r="A579" s="135"/>
      <c r="B579" s="135"/>
      <c r="C579" s="135"/>
      <c r="D579" s="135"/>
      <c r="E579" s="135"/>
      <c r="F579" s="135"/>
      <c r="G579" s="135"/>
      <c r="H579" s="135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5"/>
      <c r="T579" s="135"/>
      <c r="U579" s="135"/>
      <c r="V579" s="135"/>
      <c r="W579" s="135"/>
      <c r="X579" s="135"/>
      <c r="Y579" s="135"/>
      <c r="Z579" s="135"/>
    </row>
    <row r="580" spans="1:26" ht="23.25" customHeight="1">
      <c r="A580" s="135"/>
      <c r="B580" s="135"/>
      <c r="C580" s="135"/>
      <c r="D580" s="135"/>
      <c r="E580" s="135"/>
      <c r="F580" s="135"/>
      <c r="G580" s="135"/>
      <c r="H580" s="135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5"/>
      <c r="T580" s="135"/>
      <c r="U580" s="135"/>
      <c r="V580" s="135"/>
      <c r="W580" s="135"/>
      <c r="X580" s="135"/>
      <c r="Y580" s="135"/>
      <c r="Z580" s="135"/>
    </row>
    <row r="581" spans="1:26" ht="23.25" customHeight="1">
      <c r="A581" s="135"/>
      <c r="B581" s="135"/>
      <c r="C581" s="135"/>
      <c r="D581" s="135"/>
      <c r="E581" s="135"/>
      <c r="F581" s="135"/>
      <c r="G581" s="135"/>
      <c r="H581" s="135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5"/>
      <c r="T581" s="135"/>
      <c r="U581" s="135"/>
      <c r="V581" s="135"/>
      <c r="W581" s="135"/>
      <c r="X581" s="135"/>
      <c r="Y581" s="135"/>
      <c r="Z581" s="135"/>
    </row>
    <row r="582" spans="1:26" ht="23.25" customHeight="1">
      <c r="A582" s="135"/>
      <c r="B582" s="135"/>
      <c r="C582" s="135"/>
      <c r="D582" s="135"/>
      <c r="E582" s="135"/>
      <c r="F582" s="135"/>
      <c r="G582" s="135"/>
      <c r="H582" s="135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5"/>
      <c r="T582" s="135"/>
      <c r="U582" s="135"/>
      <c r="V582" s="135"/>
      <c r="W582" s="135"/>
      <c r="X582" s="135"/>
      <c r="Y582" s="135"/>
      <c r="Z582" s="135"/>
    </row>
    <row r="583" spans="1:26" ht="23.25" customHeight="1">
      <c r="A583" s="135"/>
      <c r="B583" s="135"/>
      <c r="C583" s="135"/>
      <c r="D583" s="135"/>
      <c r="E583" s="135"/>
      <c r="F583" s="135"/>
      <c r="G583" s="135"/>
      <c r="H583" s="135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5"/>
      <c r="T583" s="135"/>
      <c r="U583" s="135"/>
      <c r="V583" s="135"/>
      <c r="W583" s="135"/>
      <c r="X583" s="135"/>
      <c r="Y583" s="135"/>
      <c r="Z583" s="135"/>
    </row>
    <row r="584" spans="1:26" ht="23.25" customHeight="1">
      <c r="A584" s="135"/>
      <c r="B584" s="135"/>
      <c r="C584" s="135"/>
      <c r="D584" s="135"/>
      <c r="E584" s="135"/>
      <c r="F584" s="135"/>
      <c r="G584" s="135"/>
      <c r="H584" s="135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5"/>
      <c r="T584" s="135"/>
      <c r="U584" s="135"/>
      <c r="V584" s="135"/>
      <c r="W584" s="135"/>
      <c r="X584" s="135"/>
      <c r="Y584" s="135"/>
      <c r="Z584" s="135"/>
    </row>
    <row r="585" spans="1:26" ht="23.25" customHeight="1">
      <c r="A585" s="135"/>
      <c r="B585" s="135"/>
      <c r="C585" s="135"/>
      <c r="D585" s="135"/>
      <c r="E585" s="135"/>
      <c r="F585" s="135"/>
      <c r="G585" s="135"/>
      <c r="H585" s="135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5"/>
      <c r="T585" s="135"/>
      <c r="U585" s="135"/>
      <c r="V585" s="135"/>
      <c r="W585" s="135"/>
      <c r="X585" s="135"/>
      <c r="Y585" s="135"/>
      <c r="Z585" s="135"/>
    </row>
    <row r="586" spans="1:26" ht="23.25" customHeight="1">
      <c r="A586" s="135"/>
      <c r="B586" s="135"/>
      <c r="C586" s="135"/>
      <c r="D586" s="135"/>
      <c r="E586" s="135"/>
      <c r="F586" s="135"/>
      <c r="G586" s="135"/>
      <c r="H586" s="135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5"/>
      <c r="T586" s="135"/>
      <c r="U586" s="135"/>
      <c r="V586" s="135"/>
      <c r="W586" s="135"/>
      <c r="X586" s="135"/>
      <c r="Y586" s="135"/>
      <c r="Z586" s="135"/>
    </row>
    <row r="587" spans="1:26" ht="23.25" customHeight="1">
      <c r="A587" s="135"/>
      <c r="B587" s="135"/>
      <c r="C587" s="135"/>
      <c r="D587" s="135"/>
      <c r="E587" s="135"/>
      <c r="F587" s="135"/>
      <c r="G587" s="135"/>
      <c r="H587" s="135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5"/>
      <c r="T587" s="135"/>
      <c r="U587" s="135"/>
      <c r="V587" s="135"/>
      <c r="W587" s="135"/>
      <c r="X587" s="135"/>
      <c r="Y587" s="135"/>
      <c r="Z587" s="135"/>
    </row>
    <row r="588" spans="1:26" ht="23.25" customHeight="1">
      <c r="A588" s="135"/>
      <c r="B588" s="135"/>
      <c r="C588" s="135"/>
      <c r="D588" s="135"/>
      <c r="E588" s="135"/>
      <c r="F588" s="135"/>
      <c r="G588" s="135"/>
      <c r="H588" s="135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5"/>
      <c r="T588" s="135"/>
      <c r="U588" s="135"/>
      <c r="V588" s="135"/>
      <c r="W588" s="135"/>
      <c r="X588" s="135"/>
      <c r="Y588" s="135"/>
      <c r="Z588" s="135"/>
    </row>
    <row r="589" spans="1:26" ht="23.25" customHeight="1">
      <c r="A589" s="135"/>
      <c r="B589" s="135"/>
      <c r="C589" s="135"/>
      <c r="D589" s="135"/>
      <c r="E589" s="135"/>
      <c r="F589" s="135"/>
      <c r="G589" s="135"/>
      <c r="H589" s="135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5"/>
      <c r="T589" s="135"/>
      <c r="U589" s="135"/>
      <c r="V589" s="135"/>
      <c r="W589" s="135"/>
      <c r="X589" s="135"/>
      <c r="Y589" s="135"/>
      <c r="Z589" s="135"/>
    </row>
    <row r="590" spans="1:26" ht="23.25" customHeight="1">
      <c r="A590" s="135"/>
      <c r="B590" s="135"/>
      <c r="C590" s="135"/>
      <c r="D590" s="135"/>
      <c r="E590" s="135"/>
      <c r="F590" s="135"/>
      <c r="G590" s="135"/>
      <c r="H590" s="135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5"/>
      <c r="T590" s="135"/>
      <c r="U590" s="135"/>
      <c r="V590" s="135"/>
      <c r="W590" s="135"/>
      <c r="X590" s="135"/>
      <c r="Y590" s="135"/>
      <c r="Z590" s="135"/>
    </row>
    <row r="591" spans="1:26" ht="23.25" customHeight="1">
      <c r="A591" s="135"/>
      <c r="B591" s="135"/>
      <c r="C591" s="135"/>
      <c r="D591" s="135"/>
      <c r="E591" s="135"/>
      <c r="F591" s="135"/>
      <c r="G591" s="135"/>
      <c r="H591" s="135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5"/>
      <c r="T591" s="135"/>
      <c r="U591" s="135"/>
      <c r="V591" s="135"/>
      <c r="W591" s="135"/>
      <c r="X591" s="135"/>
      <c r="Y591" s="135"/>
      <c r="Z591" s="135"/>
    </row>
    <row r="592" spans="1:26" ht="23.25" customHeight="1">
      <c r="A592" s="135"/>
      <c r="B592" s="135"/>
      <c r="C592" s="135"/>
      <c r="D592" s="135"/>
      <c r="E592" s="135"/>
      <c r="F592" s="135"/>
      <c r="G592" s="135"/>
      <c r="H592" s="135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5"/>
      <c r="T592" s="135"/>
      <c r="U592" s="135"/>
      <c r="V592" s="135"/>
      <c r="W592" s="135"/>
      <c r="X592" s="135"/>
      <c r="Y592" s="135"/>
      <c r="Z592" s="135"/>
    </row>
    <row r="593" spans="1:26" ht="23.25" customHeight="1">
      <c r="A593" s="135"/>
      <c r="B593" s="135"/>
      <c r="C593" s="135"/>
      <c r="D593" s="135"/>
      <c r="E593" s="135"/>
      <c r="F593" s="135"/>
      <c r="G593" s="135"/>
      <c r="H593" s="135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5"/>
      <c r="T593" s="135"/>
      <c r="U593" s="135"/>
      <c r="V593" s="135"/>
      <c r="W593" s="135"/>
      <c r="X593" s="135"/>
      <c r="Y593" s="135"/>
      <c r="Z593" s="135"/>
    </row>
    <row r="594" spans="1:26" ht="23.25" customHeight="1">
      <c r="A594" s="135"/>
      <c r="B594" s="135"/>
      <c r="C594" s="135"/>
      <c r="D594" s="135"/>
      <c r="E594" s="135"/>
      <c r="F594" s="135"/>
      <c r="G594" s="135"/>
      <c r="H594" s="135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5"/>
      <c r="T594" s="135"/>
      <c r="U594" s="135"/>
      <c r="V594" s="135"/>
      <c r="W594" s="135"/>
      <c r="X594" s="135"/>
      <c r="Y594" s="135"/>
      <c r="Z594" s="135"/>
    </row>
    <row r="595" spans="1:26" ht="23.25" customHeight="1">
      <c r="A595" s="135"/>
      <c r="B595" s="135"/>
      <c r="C595" s="135"/>
      <c r="D595" s="135"/>
      <c r="E595" s="135"/>
      <c r="F595" s="135"/>
      <c r="G595" s="135"/>
      <c r="H595" s="135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5"/>
      <c r="T595" s="135"/>
      <c r="U595" s="135"/>
      <c r="V595" s="135"/>
      <c r="W595" s="135"/>
      <c r="X595" s="135"/>
      <c r="Y595" s="135"/>
      <c r="Z595" s="135"/>
    </row>
    <row r="596" spans="1:26" ht="23.25" customHeight="1">
      <c r="A596" s="135"/>
      <c r="B596" s="135"/>
      <c r="C596" s="135"/>
      <c r="D596" s="135"/>
      <c r="E596" s="135"/>
      <c r="F596" s="135"/>
      <c r="G596" s="135"/>
      <c r="H596" s="135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5"/>
      <c r="T596" s="135"/>
      <c r="U596" s="135"/>
      <c r="V596" s="135"/>
      <c r="W596" s="135"/>
      <c r="X596" s="135"/>
      <c r="Y596" s="135"/>
      <c r="Z596" s="135"/>
    </row>
    <row r="597" spans="1:26" ht="23.25" customHeight="1">
      <c r="A597" s="135"/>
      <c r="B597" s="135"/>
      <c r="C597" s="135"/>
      <c r="D597" s="135"/>
      <c r="E597" s="135"/>
      <c r="F597" s="135"/>
      <c r="G597" s="135"/>
      <c r="H597" s="135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5"/>
      <c r="T597" s="135"/>
      <c r="U597" s="135"/>
      <c r="V597" s="135"/>
      <c r="W597" s="135"/>
      <c r="X597" s="135"/>
      <c r="Y597" s="135"/>
      <c r="Z597" s="135"/>
    </row>
    <row r="598" spans="1:26" ht="23.25" customHeight="1">
      <c r="A598" s="135"/>
      <c r="B598" s="135"/>
      <c r="C598" s="135"/>
      <c r="D598" s="135"/>
      <c r="E598" s="135"/>
      <c r="F598" s="135"/>
      <c r="G598" s="135"/>
      <c r="H598" s="135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5"/>
      <c r="T598" s="135"/>
      <c r="U598" s="135"/>
      <c r="V598" s="135"/>
      <c r="W598" s="135"/>
      <c r="X598" s="135"/>
      <c r="Y598" s="135"/>
      <c r="Z598" s="135"/>
    </row>
    <row r="599" spans="1:26" ht="23.25" customHeight="1">
      <c r="A599" s="135"/>
      <c r="B599" s="135"/>
      <c r="C599" s="135"/>
      <c r="D599" s="135"/>
      <c r="E599" s="135"/>
      <c r="F599" s="135"/>
      <c r="G599" s="135"/>
      <c r="H599" s="135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5"/>
      <c r="T599" s="135"/>
      <c r="U599" s="135"/>
      <c r="V599" s="135"/>
      <c r="W599" s="135"/>
      <c r="X599" s="135"/>
      <c r="Y599" s="135"/>
      <c r="Z599" s="135"/>
    </row>
    <row r="600" spans="1:26" ht="23.25" customHeight="1">
      <c r="A600" s="135"/>
      <c r="B600" s="135"/>
      <c r="C600" s="135"/>
      <c r="D600" s="135"/>
      <c r="E600" s="135"/>
      <c r="F600" s="135"/>
      <c r="G600" s="135"/>
      <c r="H600" s="135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5"/>
      <c r="T600" s="135"/>
      <c r="U600" s="135"/>
      <c r="V600" s="135"/>
      <c r="W600" s="135"/>
      <c r="X600" s="135"/>
      <c r="Y600" s="135"/>
      <c r="Z600" s="135"/>
    </row>
    <row r="601" spans="1:26" ht="23.25" customHeight="1">
      <c r="A601" s="135"/>
      <c r="B601" s="135"/>
      <c r="C601" s="135"/>
      <c r="D601" s="135"/>
      <c r="E601" s="135"/>
      <c r="F601" s="135"/>
      <c r="G601" s="135"/>
      <c r="H601" s="135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5"/>
      <c r="T601" s="135"/>
      <c r="U601" s="135"/>
      <c r="V601" s="135"/>
      <c r="W601" s="135"/>
      <c r="X601" s="135"/>
      <c r="Y601" s="135"/>
      <c r="Z601" s="135"/>
    </row>
    <row r="602" spans="1:26" ht="23.25" customHeight="1">
      <c r="A602" s="135"/>
      <c r="B602" s="135"/>
      <c r="C602" s="135"/>
      <c r="D602" s="135"/>
      <c r="E602" s="135"/>
      <c r="F602" s="135"/>
      <c r="G602" s="135"/>
      <c r="H602" s="135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5"/>
      <c r="T602" s="135"/>
      <c r="U602" s="135"/>
      <c r="V602" s="135"/>
      <c r="W602" s="135"/>
      <c r="X602" s="135"/>
      <c r="Y602" s="135"/>
      <c r="Z602" s="135"/>
    </row>
    <row r="603" spans="1:26" ht="23.25" customHeight="1">
      <c r="A603" s="135"/>
      <c r="B603" s="135"/>
      <c r="C603" s="135"/>
      <c r="D603" s="135"/>
      <c r="E603" s="135"/>
      <c r="F603" s="135"/>
      <c r="G603" s="135"/>
      <c r="H603" s="135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5"/>
      <c r="T603" s="135"/>
      <c r="U603" s="135"/>
      <c r="V603" s="135"/>
      <c r="W603" s="135"/>
      <c r="X603" s="135"/>
      <c r="Y603" s="135"/>
      <c r="Z603" s="135"/>
    </row>
    <row r="604" spans="1:26" ht="23.25" customHeight="1">
      <c r="A604" s="135"/>
      <c r="B604" s="135"/>
      <c r="C604" s="135"/>
      <c r="D604" s="135"/>
      <c r="E604" s="135"/>
      <c r="F604" s="135"/>
      <c r="G604" s="135"/>
      <c r="H604" s="135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5"/>
      <c r="T604" s="135"/>
      <c r="U604" s="135"/>
      <c r="V604" s="135"/>
      <c r="W604" s="135"/>
      <c r="X604" s="135"/>
      <c r="Y604" s="135"/>
      <c r="Z604" s="135"/>
    </row>
    <row r="605" spans="1:26" ht="23.25" customHeight="1">
      <c r="A605" s="135"/>
      <c r="B605" s="135"/>
      <c r="C605" s="135"/>
      <c r="D605" s="135"/>
      <c r="E605" s="135"/>
      <c r="F605" s="135"/>
      <c r="G605" s="135"/>
      <c r="H605" s="135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5"/>
      <c r="T605" s="135"/>
      <c r="U605" s="135"/>
      <c r="V605" s="135"/>
      <c r="W605" s="135"/>
      <c r="X605" s="135"/>
      <c r="Y605" s="135"/>
      <c r="Z605" s="135"/>
    </row>
    <row r="606" spans="1:26" ht="23.25" customHeight="1">
      <c r="A606" s="135"/>
      <c r="B606" s="135"/>
      <c r="C606" s="135"/>
      <c r="D606" s="135"/>
      <c r="E606" s="135"/>
      <c r="F606" s="135"/>
      <c r="G606" s="135"/>
      <c r="H606" s="135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5"/>
      <c r="T606" s="135"/>
      <c r="U606" s="135"/>
      <c r="V606" s="135"/>
      <c r="W606" s="135"/>
      <c r="X606" s="135"/>
      <c r="Y606" s="135"/>
      <c r="Z606" s="135"/>
    </row>
    <row r="607" spans="1:26" ht="23.25" customHeight="1">
      <c r="A607" s="135"/>
      <c r="B607" s="135"/>
      <c r="C607" s="135"/>
      <c r="D607" s="135"/>
      <c r="E607" s="135"/>
      <c r="F607" s="135"/>
      <c r="G607" s="135"/>
      <c r="H607" s="135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5"/>
      <c r="T607" s="135"/>
      <c r="U607" s="135"/>
      <c r="V607" s="135"/>
      <c r="W607" s="135"/>
      <c r="X607" s="135"/>
      <c r="Y607" s="135"/>
      <c r="Z607" s="135"/>
    </row>
    <row r="608" spans="1:26" ht="23.25" customHeight="1">
      <c r="A608" s="135"/>
      <c r="B608" s="135"/>
      <c r="C608" s="135"/>
      <c r="D608" s="135"/>
      <c r="E608" s="135"/>
      <c r="F608" s="135"/>
      <c r="G608" s="135"/>
      <c r="H608" s="135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5"/>
      <c r="T608" s="135"/>
      <c r="U608" s="135"/>
      <c r="V608" s="135"/>
      <c r="W608" s="135"/>
      <c r="X608" s="135"/>
      <c r="Y608" s="135"/>
      <c r="Z608" s="135"/>
    </row>
    <row r="609" spans="1:26" ht="23.25" customHeight="1">
      <c r="A609" s="135"/>
      <c r="B609" s="135"/>
      <c r="C609" s="135"/>
      <c r="D609" s="135"/>
      <c r="E609" s="135"/>
      <c r="F609" s="135"/>
      <c r="G609" s="135"/>
      <c r="H609" s="135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5"/>
      <c r="T609" s="135"/>
      <c r="U609" s="135"/>
      <c r="V609" s="135"/>
      <c r="W609" s="135"/>
      <c r="X609" s="135"/>
      <c r="Y609" s="135"/>
      <c r="Z609" s="135"/>
    </row>
    <row r="610" spans="1:26" ht="23.25" customHeight="1">
      <c r="A610" s="135"/>
      <c r="B610" s="135"/>
      <c r="C610" s="135"/>
      <c r="D610" s="135"/>
      <c r="E610" s="135"/>
      <c r="F610" s="135"/>
      <c r="G610" s="135"/>
      <c r="H610" s="135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5"/>
      <c r="T610" s="135"/>
      <c r="U610" s="135"/>
      <c r="V610" s="135"/>
      <c r="W610" s="135"/>
      <c r="X610" s="135"/>
      <c r="Y610" s="135"/>
      <c r="Z610" s="135"/>
    </row>
    <row r="611" spans="1:26" ht="23.25" customHeight="1">
      <c r="A611" s="135"/>
      <c r="B611" s="135"/>
      <c r="C611" s="135"/>
      <c r="D611" s="135"/>
      <c r="E611" s="135"/>
      <c r="F611" s="135"/>
      <c r="G611" s="135"/>
      <c r="H611" s="135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5"/>
      <c r="T611" s="135"/>
      <c r="U611" s="135"/>
      <c r="V611" s="135"/>
      <c r="W611" s="135"/>
      <c r="X611" s="135"/>
      <c r="Y611" s="135"/>
      <c r="Z611" s="135"/>
    </row>
    <row r="612" spans="1:26" ht="23.25" customHeight="1">
      <c r="A612" s="135"/>
      <c r="B612" s="135"/>
      <c r="C612" s="135"/>
      <c r="D612" s="135"/>
      <c r="E612" s="135"/>
      <c r="F612" s="135"/>
      <c r="G612" s="135"/>
      <c r="H612" s="135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5"/>
      <c r="T612" s="135"/>
      <c r="U612" s="135"/>
      <c r="V612" s="135"/>
      <c r="W612" s="135"/>
      <c r="X612" s="135"/>
      <c r="Y612" s="135"/>
      <c r="Z612" s="135"/>
    </row>
    <row r="613" spans="1:26" ht="23.25" customHeight="1">
      <c r="A613" s="135"/>
      <c r="B613" s="135"/>
      <c r="C613" s="135"/>
      <c r="D613" s="135"/>
      <c r="E613" s="135"/>
      <c r="F613" s="135"/>
      <c r="G613" s="135"/>
      <c r="H613" s="135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5"/>
      <c r="T613" s="135"/>
      <c r="U613" s="135"/>
      <c r="V613" s="135"/>
      <c r="W613" s="135"/>
      <c r="X613" s="135"/>
      <c r="Y613" s="135"/>
      <c r="Z613" s="135"/>
    </row>
    <row r="614" spans="1:26" ht="23.25" customHeight="1">
      <c r="A614" s="135"/>
      <c r="B614" s="135"/>
      <c r="C614" s="135"/>
      <c r="D614" s="135"/>
      <c r="E614" s="135"/>
      <c r="F614" s="135"/>
      <c r="G614" s="135"/>
      <c r="H614" s="135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5"/>
      <c r="T614" s="135"/>
      <c r="U614" s="135"/>
      <c r="V614" s="135"/>
      <c r="W614" s="135"/>
      <c r="X614" s="135"/>
      <c r="Y614" s="135"/>
      <c r="Z614" s="135"/>
    </row>
    <row r="615" spans="1:26" ht="23.25" customHeight="1">
      <c r="A615" s="135"/>
      <c r="B615" s="135"/>
      <c r="C615" s="135"/>
      <c r="D615" s="135"/>
      <c r="E615" s="135"/>
      <c r="F615" s="135"/>
      <c r="G615" s="135"/>
      <c r="H615" s="135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5"/>
      <c r="T615" s="135"/>
      <c r="U615" s="135"/>
      <c r="V615" s="135"/>
      <c r="W615" s="135"/>
      <c r="X615" s="135"/>
      <c r="Y615" s="135"/>
      <c r="Z615" s="135"/>
    </row>
    <row r="616" spans="1:26" ht="23.25" customHeight="1">
      <c r="A616" s="135"/>
      <c r="B616" s="135"/>
      <c r="C616" s="135"/>
      <c r="D616" s="135"/>
      <c r="E616" s="135"/>
      <c r="F616" s="135"/>
      <c r="G616" s="135"/>
      <c r="H616" s="135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5"/>
      <c r="T616" s="135"/>
      <c r="U616" s="135"/>
      <c r="V616" s="135"/>
      <c r="W616" s="135"/>
      <c r="X616" s="135"/>
      <c r="Y616" s="135"/>
      <c r="Z616" s="135"/>
    </row>
    <row r="617" spans="1:26" ht="23.25" customHeight="1">
      <c r="A617" s="135"/>
      <c r="B617" s="135"/>
      <c r="C617" s="135"/>
      <c r="D617" s="135"/>
      <c r="E617" s="135"/>
      <c r="F617" s="135"/>
      <c r="G617" s="135"/>
      <c r="H617" s="135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5"/>
      <c r="T617" s="135"/>
      <c r="U617" s="135"/>
      <c r="V617" s="135"/>
      <c r="W617" s="135"/>
      <c r="X617" s="135"/>
      <c r="Y617" s="135"/>
      <c r="Z617" s="135"/>
    </row>
    <row r="618" spans="1:26" ht="23.25" customHeight="1">
      <c r="A618" s="135"/>
      <c r="B618" s="135"/>
      <c r="C618" s="135"/>
      <c r="D618" s="135"/>
      <c r="E618" s="135"/>
      <c r="F618" s="135"/>
      <c r="G618" s="135"/>
      <c r="H618" s="135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5"/>
      <c r="T618" s="135"/>
      <c r="U618" s="135"/>
      <c r="V618" s="135"/>
      <c r="W618" s="135"/>
      <c r="X618" s="135"/>
      <c r="Y618" s="135"/>
      <c r="Z618" s="135"/>
    </row>
    <row r="619" spans="1:26" ht="23.25" customHeight="1">
      <c r="A619" s="135"/>
      <c r="B619" s="135"/>
      <c r="C619" s="135"/>
      <c r="D619" s="135"/>
      <c r="E619" s="135"/>
      <c r="F619" s="135"/>
      <c r="G619" s="135"/>
      <c r="H619" s="135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5"/>
      <c r="T619" s="135"/>
      <c r="U619" s="135"/>
      <c r="V619" s="135"/>
      <c r="W619" s="135"/>
      <c r="X619" s="135"/>
      <c r="Y619" s="135"/>
      <c r="Z619" s="135"/>
    </row>
    <row r="620" spans="1:26" ht="23.25" customHeight="1">
      <c r="A620" s="135"/>
      <c r="B620" s="135"/>
      <c r="C620" s="135"/>
      <c r="D620" s="135"/>
      <c r="E620" s="135"/>
      <c r="F620" s="135"/>
      <c r="G620" s="135"/>
      <c r="H620" s="135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5"/>
      <c r="T620" s="135"/>
      <c r="U620" s="135"/>
      <c r="V620" s="135"/>
      <c r="W620" s="135"/>
      <c r="X620" s="135"/>
      <c r="Y620" s="135"/>
      <c r="Z620" s="135"/>
    </row>
    <row r="621" spans="1:26" ht="23.25" customHeight="1">
      <c r="A621" s="135"/>
      <c r="B621" s="135"/>
      <c r="C621" s="135"/>
      <c r="D621" s="135"/>
      <c r="E621" s="135"/>
      <c r="F621" s="135"/>
      <c r="G621" s="135"/>
      <c r="H621" s="135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5"/>
      <c r="T621" s="135"/>
      <c r="U621" s="135"/>
      <c r="V621" s="135"/>
      <c r="W621" s="135"/>
      <c r="X621" s="135"/>
      <c r="Y621" s="135"/>
      <c r="Z621" s="135"/>
    </row>
    <row r="622" spans="1:26" ht="23.25" customHeight="1">
      <c r="A622" s="135"/>
      <c r="B622" s="135"/>
      <c r="C622" s="135"/>
      <c r="D622" s="135"/>
      <c r="E622" s="135"/>
      <c r="F622" s="135"/>
      <c r="G622" s="135"/>
      <c r="H622" s="135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5"/>
      <c r="T622" s="135"/>
      <c r="U622" s="135"/>
      <c r="V622" s="135"/>
      <c r="W622" s="135"/>
      <c r="X622" s="135"/>
      <c r="Y622" s="135"/>
      <c r="Z622" s="135"/>
    </row>
    <row r="623" spans="1:26" ht="23.25" customHeight="1">
      <c r="A623" s="135"/>
      <c r="B623" s="135"/>
      <c r="C623" s="135"/>
      <c r="D623" s="135"/>
      <c r="E623" s="135"/>
      <c r="F623" s="135"/>
      <c r="G623" s="135"/>
      <c r="H623" s="135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5"/>
      <c r="T623" s="135"/>
      <c r="U623" s="135"/>
      <c r="V623" s="135"/>
      <c r="W623" s="135"/>
      <c r="X623" s="135"/>
      <c r="Y623" s="135"/>
      <c r="Z623" s="135"/>
    </row>
    <row r="624" spans="1:26" ht="23.25" customHeight="1">
      <c r="A624" s="135"/>
      <c r="B624" s="135"/>
      <c r="C624" s="135"/>
      <c r="D624" s="135"/>
      <c r="E624" s="135"/>
      <c r="F624" s="135"/>
      <c r="G624" s="135"/>
      <c r="H624" s="135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5"/>
      <c r="T624" s="135"/>
      <c r="U624" s="135"/>
      <c r="V624" s="135"/>
      <c r="W624" s="135"/>
      <c r="X624" s="135"/>
      <c r="Y624" s="135"/>
      <c r="Z624" s="135"/>
    </row>
    <row r="625" spans="1:26" ht="23.25" customHeight="1">
      <c r="A625" s="135"/>
      <c r="B625" s="135"/>
      <c r="C625" s="135"/>
      <c r="D625" s="135"/>
      <c r="E625" s="135"/>
      <c r="F625" s="135"/>
      <c r="G625" s="135"/>
      <c r="H625" s="135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5"/>
      <c r="T625" s="135"/>
      <c r="U625" s="135"/>
      <c r="V625" s="135"/>
      <c r="W625" s="135"/>
      <c r="X625" s="135"/>
      <c r="Y625" s="135"/>
      <c r="Z625" s="135"/>
    </row>
    <row r="626" spans="1:26" ht="23.25" customHeight="1">
      <c r="A626" s="135"/>
      <c r="B626" s="135"/>
      <c r="C626" s="135"/>
      <c r="D626" s="135"/>
      <c r="E626" s="135"/>
      <c r="F626" s="135"/>
      <c r="G626" s="135"/>
      <c r="H626" s="135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5"/>
      <c r="T626" s="135"/>
      <c r="U626" s="135"/>
      <c r="V626" s="135"/>
      <c r="W626" s="135"/>
      <c r="X626" s="135"/>
      <c r="Y626" s="135"/>
      <c r="Z626" s="135"/>
    </row>
    <row r="627" spans="1:26" ht="23.25" customHeight="1">
      <c r="A627" s="135"/>
      <c r="B627" s="135"/>
      <c r="C627" s="135"/>
      <c r="D627" s="135"/>
      <c r="E627" s="135"/>
      <c r="F627" s="135"/>
      <c r="G627" s="135"/>
      <c r="H627" s="135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5"/>
      <c r="T627" s="135"/>
      <c r="U627" s="135"/>
      <c r="V627" s="135"/>
      <c r="W627" s="135"/>
      <c r="X627" s="135"/>
      <c r="Y627" s="135"/>
      <c r="Z627" s="135"/>
    </row>
    <row r="628" spans="1:26" ht="23.25" customHeight="1">
      <c r="A628" s="135"/>
      <c r="B628" s="135"/>
      <c r="C628" s="135"/>
      <c r="D628" s="135"/>
      <c r="E628" s="135"/>
      <c r="F628" s="135"/>
      <c r="G628" s="135"/>
      <c r="H628" s="135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5"/>
      <c r="T628" s="135"/>
      <c r="U628" s="135"/>
      <c r="V628" s="135"/>
      <c r="W628" s="135"/>
      <c r="X628" s="135"/>
      <c r="Y628" s="135"/>
      <c r="Z628" s="135"/>
    </row>
    <row r="629" spans="1:26" ht="23.25" customHeight="1">
      <c r="A629" s="135"/>
      <c r="B629" s="135"/>
      <c r="C629" s="135"/>
      <c r="D629" s="135"/>
      <c r="E629" s="135"/>
      <c r="F629" s="135"/>
      <c r="G629" s="135"/>
      <c r="H629" s="135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5"/>
      <c r="T629" s="135"/>
      <c r="U629" s="135"/>
      <c r="V629" s="135"/>
      <c r="W629" s="135"/>
      <c r="X629" s="135"/>
      <c r="Y629" s="135"/>
      <c r="Z629" s="135"/>
    </row>
    <row r="630" spans="1:26" ht="23.25" customHeight="1">
      <c r="A630" s="135"/>
      <c r="B630" s="135"/>
      <c r="C630" s="135"/>
      <c r="D630" s="135"/>
      <c r="E630" s="135"/>
      <c r="F630" s="135"/>
      <c r="G630" s="135"/>
      <c r="H630" s="135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5"/>
      <c r="T630" s="135"/>
      <c r="U630" s="135"/>
      <c r="V630" s="135"/>
      <c r="W630" s="135"/>
      <c r="X630" s="135"/>
      <c r="Y630" s="135"/>
      <c r="Z630" s="135"/>
    </row>
    <row r="631" spans="1:26" ht="23.25" customHeight="1">
      <c r="A631" s="135"/>
      <c r="B631" s="135"/>
      <c r="C631" s="135"/>
      <c r="D631" s="135"/>
      <c r="E631" s="135"/>
      <c r="F631" s="135"/>
      <c r="G631" s="135"/>
      <c r="H631" s="135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5"/>
      <c r="T631" s="135"/>
      <c r="U631" s="135"/>
      <c r="V631" s="135"/>
      <c r="W631" s="135"/>
      <c r="X631" s="135"/>
      <c r="Y631" s="135"/>
      <c r="Z631" s="135"/>
    </row>
    <row r="632" spans="1:26" ht="23.25" customHeight="1">
      <c r="A632" s="135"/>
      <c r="B632" s="135"/>
      <c r="C632" s="135"/>
      <c r="D632" s="135"/>
      <c r="E632" s="135"/>
      <c r="F632" s="135"/>
      <c r="G632" s="135"/>
      <c r="H632" s="135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5"/>
      <c r="T632" s="135"/>
      <c r="U632" s="135"/>
      <c r="V632" s="135"/>
      <c r="W632" s="135"/>
      <c r="X632" s="135"/>
      <c r="Y632" s="135"/>
      <c r="Z632" s="135"/>
    </row>
    <row r="633" spans="1:26" ht="23.25" customHeight="1">
      <c r="A633" s="135"/>
      <c r="B633" s="135"/>
      <c r="C633" s="135"/>
      <c r="D633" s="135"/>
      <c r="E633" s="135"/>
      <c r="F633" s="135"/>
      <c r="G633" s="135"/>
      <c r="H633" s="135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5"/>
      <c r="T633" s="135"/>
      <c r="U633" s="135"/>
      <c r="V633" s="135"/>
      <c r="W633" s="135"/>
      <c r="X633" s="135"/>
      <c r="Y633" s="135"/>
      <c r="Z633" s="135"/>
    </row>
    <row r="634" spans="1:26" ht="23.25" customHeight="1">
      <c r="A634" s="135"/>
      <c r="B634" s="135"/>
      <c r="C634" s="135"/>
      <c r="D634" s="135"/>
      <c r="E634" s="135"/>
      <c r="F634" s="135"/>
      <c r="G634" s="135"/>
      <c r="H634" s="135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5"/>
      <c r="T634" s="135"/>
      <c r="U634" s="135"/>
      <c r="V634" s="135"/>
      <c r="W634" s="135"/>
      <c r="X634" s="135"/>
      <c r="Y634" s="135"/>
      <c r="Z634" s="135"/>
    </row>
    <row r="635" spans="1:26" ht="23.25" customHeight="1">
      <c r="A635" s="135"/>
      <c r="B635" s="135"/>
      <c r="C635" s="135"/>
      <c r="D635" s="135"/>
      <c r="E635" s="135"/>
      <c r="F635" s="135"/>
      <c r="G635" s="135"/>
      <c r="H635" s="135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5"/>
      <c r="T635" s="135"/>
      <c r="U635" s="135"/>
      <c r="V635" s="135"/>
      <c r="W635" s="135"/>
      <c r="X635" s="135"/>
      <c r="Y635" s="135"/>
      <c r="Z635" s="135"/>
    </row>
    <row r="636" spans="1:26" ht="23.25" customHeight="1">
      <c r="A636" s="135"/>
      <c r="B636" s="135"/>
      <c r="C636" s="135"/>
      <c r="D636" s="135"/>
      <c r="E636" s="135"/>
      <c r="F636" s="135"/>
      <c r="G636" s="135"/>
      <c r="H636" s="135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5"/>
      <c r="T636" s="135"/>
      <c r="U636" s="135"/>
      <c r="V636" s="135"/>
      <c r="W636" s="135"/>
      <c r="X636" s="135"/>
      <c r="Y636" s="135"/>
      <c r="Z636" s="135"/>
    </row>
    <row r="637" spans="1:26" ht="23.25" customHeight="1">
      <c r="A637" s="135"/>
      <c r="B637" s="135"/>
      <c r="C637" s="135"/>
      <c r="D637" s="135"/>
      <c r="E637" s="135"/>
      <c r="F637" s="135"/>
      <c r="G637" s="135"/>
      <c r="H637" s="135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5"/>
      <c r="T637" s="135"/>
      <c r="U637" s="135"/>
      <c r="V637" s="135"/>
      <c r="W637" s="135"/>
      <c r="X637" s="135"/>
      <c r="Y637" s="135"/>
      <c r="Z637" s="135"/>
    </row>
    <row r="638" spans="1:26" ht="23.25" customHeight="1">
      <c r="A638" s="135"/>
      <c r="B638" s="135"/>
      <c r="C638" s="135"/>
      <c r="D638" s="135"/>
      <c r="E638" s="135"/>
      <c r="F638" s="135"/>
      <c r="G638" s="135"/>
      <c r="H638" s="135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5"/>
      <c r="T638" s="135"/>
      <c r="U638" s="135"/>
      <c r="V638" s="135"/>
      <c r="W638" s="135"/>
      <c r="X638" s="135"/>
      <c r="Y638" s="135"/>
      <c r="Z638" s="135"/>
    </row>
    <row r="639" spans="1:26" ht="23.25" customHeight="1">
      <c r="A639" s="135"/>
      <c r="B639" s="135"/>
      <c r="C639" s="135"/>
      <c r="D639" s="135"/>
      <c r="E639" s="135"/>
      <c r="F639" s="135"/>
      <c r="G639" s="135"/>
      <c r="H639" s="135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5"/>
      <c r="T639" s="135"/>
      <c r="U639" s="135"/>
      <c r="V639" s="135"/>
      <c r="W639" s="135"/>
      <c r="X639" s="135"/>
      <c r="Y639" s="135"/>
      <c r="Z639" s="135"/>
    </row>
    <row r="640" spans="1:26" ht="23.25" customHeight="1">
      <c r="A640" s="135"/>
      <c r="B640" s="135"/>
      <c r="C640" s="135"/>
      <c r="D640" s="135"/>
      <c r="E640" s="135"/>
      <c r="F640" s="135"/>
      <c r="G640" s="135"/>
      <c r="H640" s="135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5"/>
      <c r="T640" s="135"/>
      <c r="U640" s="135"/>
      <c r="V640" s="135"/>
      <c r="W640" s="135"/>
      <c r="X640" s="135"/>
      <c r="Y640" s="135"/>
      <c r="Z640" s="135"/>
    </row>
    <row r="641" spans="1:26" ht="23.25" customHeight="1">
      <c r="A641" s="135"/>
      <c r="B641" s="135"/>
      <c r="C641" s="135"/>
      <c r="D641" s="135"/>
      <c r="E641" s="135"/>
      <c r="F641" s="135"/>
      <c r="G641" s="135"/>
      <c r="H641" s="135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5"/>
      <c r="T641" s="135"/>
      <c r="U641" s="135"/>
      <c r="V641" s="135"/>
      <c r="W641" s="135"/>
      <c r="X641" s="135"/>
      <c r="Y641" s="135"/>
      <c r="Z641" s="135"/>
    </row>
    <row r="642" spans="1:26" ht="23.25" customHeight="1">
      <c r="A642" s="135"/>
      <c r="B642" s="135"/>
      <c r="C642" s="135"/>
      <c r="D642" s="135"/>
      <c r="E642" s="135"/>
      <c r="F642" s="135"/>
      <c r="G642" s="135"/>
      <c r="H642" s="135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5"/>
      <c r="T642" s="135"/>
      <c r="U642" s="135"/>
      <c r="V642" s="135"/>
      <c r="W642" s="135"/>
      <c r="X642" s="135"/>
      <c r="Y642" s="135"/>
      <c r="Z642" s="135"/>
    </row>
    <row r="643" spans="1:26" ht="23.25" customHeight="1">
      <c r="A643" s="135"/>
      <c r="B643" s="135"/>
      <c r="C643" s="135"/>
      <c r="D643" s="135"/>
      <c r="E643" s="135"/>
      <c r="F643" s="135"/>
      <c r="G643" s="135"/>
      <c r="H643" s="135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5"/>
      <c r="T643" s="135"/>
      <c r="U643" s="135"/>
      <c r="V643" s="135"/>
      <c r="W643" s="135"/>
      <c r="X643" s="135"/>
      <c r="Y643" s="135"/>
      <c r="Z643" s="135"/>
    </row>
    <row r="644" spans="1:26" ht="23.25" customHeight="1">
      <c r="A644" s="135"/>
      <c r="B644" s="135"/>
      <c r="C644" s="135"/>
      <c r="D644" s="135"/>
      <c r="E644" s="135"/>
      <c r="F644" s="135"/>
      <c r="G644" s="135"/>
      <c r="H644" s="135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5"/>
      <c r="T644" s="135"/>
      <c r="U644" s="135"/>
      <c r="V644" s="135"/>
      <c r="W644" s="135"/>
      <c r="X644" s="135"/>
      <c r="Y644" s="135"/>
      <c r="Z644" s="135"/>
    </row>
    <row r="645" spans="1:26" ht="23.25" customHeight="1">
      <c r="A645" s="135"/>
      <c r="B645" s="135"/>
      <c r="C645" s="135"/>
      <c r="D645" s="135"/>
      <c r="E645" s="135"/>
      <c r="F645" s="135"/>
      <c r="G645" s="135"/>
      <c r="H645" s="135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5"/>
      <c r="T645" s="135"/>
      <c r="U645" s="135"/>
      <c r="V645" s="135"/>
      <c r="W645" s="135"/>
      <c r="X645" s="135"/>
      <c r="Y645" s="135"/>
      <c r="Z645" s="135"/>
    </row>
    <row r="646" spans="1:26" ht="23.25" customHeight="1">
      <c r="A646" s="135"/>
      <c r="B646" s="135"/>
      <c r="C646" s="135"/>
      <c r="D646" s="135"/>
      <c r="E646" s="135"/>
      <c r="F646" s="135"/>
      <c r="G646" s="135"/>
      <c r="H646" s="135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5"/>
      <c r="T646" s="135"/>
      <c r="U646" s="135"/>
      <c r="V646" s="135"/>
      <c r="W646" s="135"/>
      <c r="X646" s="135"/>
      <c r="Y646" s="135"/>
      <c r="Z646" s="135"/>
    </row>
    <row r="647" spans="1:26" ht="23.25" customHeight="1">
      <c r="A647" s="135"/>
      <c r="B647" s="135"/>
      <c r="C647" s="135"/>
      <c r="D647" s="135"/>
      <c r="E647" s="135"/>
      <c r="F647" s="135"/>
      <c r="G647" s="135"/>
      <c r="H647" s="135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5"/>
      <c r="T647" s="135"/>
      <c r="U647" s="135"/>
      <c r="V647" s="135"/>
      <c r="W647" s="135"/>
      <c r="X647" s="135"/>
      <c r="Y647" s="135"/>
      <c r="Z647" s="135"/>
    </row>
    <row r="648" spans="1:26" ht="23.25" customHeight="1">
      <c r="A648" s="135"/>
      <c r="B648" s="135"/>
      <c r="C648" s="135"/>
      <c r="D648" s="135"/>
      <c r="E648" s="135"/>
      <c r="F648" s="135"/>
      <c r="G648" s="135"/>
      <c r="H648" s="135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5"/>
      <c r="T648" s="135"/>
      <c r="U648" s="135"/>
      <c r="V648" s="135"/>
      <c r="W648" s="135"/>
      <c r="X648" s="135"/>
      <c r="Y648" s="135"/>
      <c r="Z648" s="135"/>
    </row>
    <row r="649" spans="1:26" ht="23.25" customHeight="1">
      <c r="A649" s="135"/>
      <c r="B649" s="135"/>
      <c r="C649" s="135"/>
      <c r="D649" s="135"/>
      <c r="E649" s="135"/>
      <c r="F649" s="135"/>
      <c r="G649" s="135"/>
      <c r="H649" s="135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5"/>
      <c r="T649" s="135"/>
      <c r="U649" s="135"/>
      <c r="V649" s="135"/>
      <c r="W649" s="135"/>
      <c r="X649" s="135"/>
      <c r="Y649" s="135"/>
      <c r="Z649" s="135"/>
    </row>
    <row r="650" spans="1:26" ht="23.25" customHeight="1">
      <c r="A650" s="135"/>
      <c r="B650" s="135"/>
      <c r="C650" s="135"/>
      <c r="D650" s="135"/>
      <c r="E650" s="135"/>
      <c r="F650" s="135"/>
      <c r="G650" s="135"/>
      <c r="H650" s="135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5"/>
      <c r="T650" s="135"/>
      <c r="U650" s="135"/>
      <c r="V650" s="135"/>
      <c r="W650" s="135"/>
      <c r="X650" s="135"/>
      <c r="Y650" s="135"/>
      <c r="Z650" s="135"/>
    </row>
    <row r="651" spans="1:26" ht="23.25" customHeight="1">
      <c r="A651" s="135"/>
      <c r="B651" s="135"/>
      <c r="C651" s="135"/>
      <c r="D651" s="135"/>
      <c r="E651" s="135"/>
      <c r="F651" s="135"/>
      <c r="G651" s="135"/>
      <c r="H651" s="135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5"/>
      <c r="T651" s="135"/>
      <c r="U651" s="135"/>
      <c r="V651" s="135"/>
      <c r="W651" s="135"/>
      <c r="X651" s="135"/>
      <c r="Y651" s="135"/>
      <c r="Z651" s="135"/>
    </row>
    <row r="652" spans="1:26" ht="23.25" customHeight="1">
      <c r="A652" s="135"/>
      <c r="B652" s="135"/>
      <c r="C652" s="135"/>
      <c r="D652" s="135"/>
      <c r="E652" s="135"/>
      <c r="F652" s="135"/>
      <c r="G652" s="135"/>
      <c r="H652" s="135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5"/>
      <c r="T652" s="135"/>
      <c r="U652" s="135"/>
      <c r="V652" s="135"/>
      <c r="W652" s="135"/>
      <c r="X652" s="135"/>
      <c r="Y652" s="135"/>
      <c r="Z652" s="135"/>
    </row>
    <row r="653" spans="1:26" ht="23.25" customHeight="1">
      <c r="A653" s="135"/>
      <c r="B653" s="135"/>
      <c r="C653" s="135"/>
      <c r="D653" s="135"/>
      <c r="E653" s="135"/>
      <c r="F653" s="135"/>
      <c r="G653" s="135"/>
      <c r="H653" s="135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5"/>
      <c r="T653" s="135"/>
      <c r="U653" s="135"/>
      <c r="V653" s="135"/>
      <c r="W653" s="135"/>
      <c r="X653" s="135"/>
      <c r="Y653" s="135"/>
      <c r="Z653" s="135"/>
    </row>
    <row r="654" spans="1:26" ht="23.25" customHeight="1">
      <c r="A654" s="135"/>
      <c r="B654" s="135"/>
      <c r="C654" s="135"/>
      <c r="D654" s="135"/>
      <c r="E654" s="135"/>
      <c r="F654" s="135"/>
      <c r="G654" s="135"/>
      <c r="H654" s="135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5"/>
      <c r="T654" s="135"/>
      <c r="U654" s="135"/>
      <c r="V654" s="135"/>
      <c r="W654" s="135"/>
      <c r="X654" s="135"/>
      <c r="Y654" s="135"/>
      <c r="Z654" s="135"/>
    </row>
    <row r="655" spans="1:26" ht="23.25" customHeight="1">
      <c r="A655" s="135"/>
      <c r="B655" s="135"/>
      <c r="C655" s="135"/>
      <c r="D655" s="135"/>
      <c r="E655" s="135"/>
      <c r="F655" s="135"/>
      <c r="G655" s="135"/>
      <c r="H655" s="135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5"/>
      <c r="T655" s="135"/>
      <c r="U655" s="135"/>
      <c r="V655" s="135"/>
      <c r="W655" s="135"/>
      <c r="X655" s="135"/>
      <c r="Y655" s="135"/>
      <c r="Z655" s="135"/>
    </row>
    <row r="656" spans="1:26" ht="23.25" customHeight="1">
      <c r="A656" s="135"/>
      <c r="B656" s="135"/>
      <c r="C656" s="135"/>
      <c r="D656" s="135"/>
      <c r="E656" s="135"/>
      <c r="F656" s="135"/>
      <c r="G656" s="135"/>
      <c r="H656" s="135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5"/>
      <c r="T656" s="135"/>
      <c r="U656" s="135"/>
      <c r="V656" s="135"/>
      <c r="W656" s="135"/>
      <c r="X656" s="135"/>
      <c r="Y656" s="135"/>
      <c r="Z656" s="135"/>
    </row>
    <row r="657" spans="1:26" ht="23.25" customHeight="1">
      <c r="A657" s="135"/>
      <c r="B657" s="135"/>
      <c r="C657" s="135"/>
      <c r="D657" s="135"/>
      <c r="E657" s="135"/>
      <c r="F657" s="135"/>
      <c r="G657" s="135"/>
      <c r="H657" s="135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5"/>
      <c r="T657" s="135"/>
      <c r="U657" s="135"/>
      <c r="V657" s="135"/>
      <c r="W657" s="135"/>
      <c r="X657" s="135"/>
      <c r="Y657" s="135"/>
      <c r="Z657" s="135"/>
    </row>
    <row r="658" spans="1:26" ht="23.25" customHeight="1">
      <c r="A658" s="135"/>
      <c r="B658" s="135"/>
      <c r="C658" s="135"/>
      <c r="D658" s="135"/>
      <c r="E658" s="135"/>
      <c r="F658" s="135"/>
      <c r="G658" s="135"/>
      <c r="H658" s="135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5"/>
      <c r="T658" s="135"/>
      <c r="U658" s="135"/>
      <c r="V658" s="135"/>
      <c r="W658" s="135"/>
      <c r="X658" s="135"/>
      <c r="Y658" s="135"/>
      <c r="Z658" s="135"/>
    </row>
    <row r="659" spans="1:26" ht="23.25" customHeight="1">
      <c r="A659" s="135"/>
      <c r="B659" s="135"/>
      <c r="C659" s="135"/>
      <c r="D659" s="135"/>
      <c r="E659" s="135"/>
      <c r="F659" s="135"/>
      <c r="G659" s="135"/>
      <c r="H659" s="135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5"/>
      <c r="T659" s="135"/>
      <c r="U659" s="135"/>
      <c r="V659" s="135"/>
      <c r="W659" s="135"/>
      <c r="X659" s="135"/>
      <c r="Y659" s="135"/>
      <c r="Z659" s="135"/>
    </row>
    <row r="660" spans="1:26" ht="23.25" customHeight="1">
      <c r="A660" s="135"/>
      <c r="B660" s="135"/>
      <c r="C660" s="135"/>
      <c r="D660" s="135"/>
      <c r="E660" s="135"/>
      <c r="F660" s="135"/>
      <c r="G660" s="135"/>
      <c r="H660" s="135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5"/>
      <c r="T660" s="135"/>
      <c r="U660" s="135"/>
      <c r="V660" s="135"/>
      <c r="W660" s="135"/>
      <c r="X660" s="135"/>
      <c r="Y660" s="135"/>
      <c r="Z660" s="135"/>
    </row>
    <row r="661" spans="1:26" ht="23.25" customHeight="1">
      <c r="A661" s="135"/>
      <c r="B661" s="135"/>
      <c r="C661" s="135"/>
      <c r="D661" s="135"/>
      <c r="E661" s="135"/>
      <c r="F661" s="135"/>
      <c r="G661" s="135"/>
      <c r="H661" s="135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5"/>
      <c r="T661" s="135"/>
      <c r="U661" s="135"/>
      <c r="V661" s="135"/>
      <c r="W661" s="135"/>
      <c r="X661" s="135"/>
      <c r="Y661" s="135"/>
      <c r="Z661" s="135"/>
    </row>
    <row r="662" spans="1:26" ht="23.25" customHeight="1">
      <c r="A662" s="135"/>
      <c r="B662" s="135"/>
      <c r="C662" s="135"/>
      <c r="D662" s="135"/>
      <c r="E662" s="135"/>
      <c r="F662" s="135"/>
      <c r="G662" s="135"/>
      <c r="H662" s="135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5"/>
      <c r="T662" s="135"/>
      <c r="U662" s="135"/>
      <c r="V662" s="135"/>
      <c r="W662" s="135"/>
      <c r="X662" s="135"/>
      <c r="Y662" s="135"/>
      <c r="Z662" s="135"/>
    </row>
    <row r="663" spans="1:26" ht="23.25" customHeight="1">
      <c r="A663" s="135"/>
      <c r="B663" s="135"/>
      <c r="C663" s="135"/>
      <c r="D663" s="135"/>
      <c r="E663" s="135"/>
      <c r="F663" s="135"/>
      <c r="G663" s="135"/>
      <c r="H663" s="135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5"/>
      <c r="T663" s="135"/>
      <c r="U663" s="135"/>
      <c r="V663" s="135"/>
      <c r="W663" s="135"/>
      <c r="X663" s="135"/>
      <c r="Y663" s="135"/>
      <c r="Z663" s="135"/>
    </row>
    <row r="664" spans="1:26" ht="23.25" customHeight="1">
      <c r="A664" s="135"/>
      <c r="B664" s="135"/>
      <c r="C664" s="135"/>
      <c r="D664" s="135"/>
      <c r="E664" s="135"/>
      <c r="F664" s="135"/>
      <c r="G664" s="135"/>
      <c r="H664" s="135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5"/>
      <c r="T664" s="135"/>
      <c r="U664" s="135"/>
      <c r="V664" s="135"/>
      <c r="W664" s="135"/>
      <c r="X664" s="135"/>
      <c r="Y664" s="135"/>
      <c r="Z664" s="135"/>
    </row>
    <row r="665" spans="1:26" ht="23.25" customHeight="1">
      <c r="A665" s="135"/>
      <c r="B665" s="135"/>
      <c r="C665" s="135"/>
      <c r="D665" s="135"/>
      <c r="E665" s="135"/>
      <c r="F665" s="135"/>
      <c r="G665" s="135"/>
      <c r="H665" s="135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5"/>
      <c r="T665" s="135"/>
      <c r="U665" s="135"/>
      <c r="V665" s="135"/>
      <c r="W665" s="135"/>
      <c r="X665" s="135"/>
      <c r="Y665" s="135"/>
      <c r="Z665" s="135"/>
    </row>
    <row r="666" spans="1:26" ht="23.25" customHeight="1">
      <c r="A666" s="135"/>
      <c r="B666" s="135"/>
      <c r="C666" s="135"/>
      <c r="D666" s="135"/>
      <c r="E666" s="135"/>
      <c r="F666" s="135"/>
      <c r="G666" s="135"/>
      <c r="H666" s="135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5"/>
      <c r="T666" s="135"/>
      <c r="U666" s="135"/>
      <c r="V666" s="135"/>
      <c r="W666" s="135"/>
      <c r="X666" s="135"/>
      <c r="Y666" s="135"/>
      <c r="Z666" s="135"/>
    </row>
    <row r="667" spans="1:26" ht="23.25" customHeight="1">
      <c r="A667" s="135"/>
      <c r="B667" s="135"/>
      <c r="C667" s="135"/>
      <c r="D667" s="135"/>
      <c r="E667" s="135"/>
      <c r="F667" s="135"/>
      <c r="G667" s="135"/>
      <c r="H667" s="135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5"/>
      <c r="T667" s="135"/>
      <c r="U667" s="135"/>
      <c r="V667" s="135"/>
      <c r="W667" s="135"/>
      <c r="X667" s="135"/>
      <c r="Y667" s="135"/>
      <c r="Z667" s="135"/>
    </row>
    <row r="668" spans="1:26" ht="23.25" customHeight="1">
      <c r="A668" s="135"/>
      <c r="B668" s="135"/>
      <c r="C668" s="135"/>
      <c r="D668" s="135"/>
      <c r="E668" s="135"/>
      <c r="F668" s="135"/>
      <c r="G668" s="135"/>
      <c r="H668" s="135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5"/>
      <c r="T668" s="135"/>
      <c r="U668" s="135"/>
      <c r="V668" s="135"/>
      <c r="W668" s="135"/>
      <c r="X668" s="135"/>
      <c r="Y668" s="135"/>
      <c r="Z668" s="135"/>
    </row>
    <row r="669" spans="1:26" ht="23.25" customHeight="1">
      <c r="A669" s="135"/>
      <c r="B669" s="135"/>
      <c r="C669" s="135"/>
      <c r="D669" s="135"/>
      <c r="E669" s="135"/>
      <c r="F669" s="135"/>
      <c r="G669" s="135"/>
      <c r="H669" s="135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5"/>
      <c r="T669" s="135"/>
      <c r="U669" s="135"/>
      <c r="V669" s="135"/>
      <c r="W669" s="135"/>
      <c r="X669" s="135"/>
      <c r="Y669" s="135"/>
      <c r="Z669" s="135"/>
    </row>
    <row r="670" spans="1:26" ht="23.25" customHeight="1">
      <c r="A670" s="135"/>
      <c r="B670" s="135"/>
      <c r="C670" s="135"/>
      <c r="D670" s="135"/>
      <c r="E670" s="135"/>
      <c r="F670" s="135"/>
      <c r="G670" s="135"/>
      <c r="H670" s="135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5"/>
      <c r="T670" s="135"/>
      <c r="U670" s="135"/>
      <c r="V670" s="135"/>
      <c r="W670" s="135"/>
      <c r="X670" s="135"/>
      <c r="Y670" s="135"/>
      <c r="Z670" s="135"/>
    </row>
    <row r="671" spans="1:26" ht="23.25" customHeight="1">
      <c r="A671" s="135"/>
      <c r="B671" s="135"/>
      <c r="C671" s="135"/>
      <c r="D671" s="135"/>
      <c r="E671" s="135"/>
      <c r="F671" s="135"/>
      <c r="G671" s="135"/>
      <c r="H671" s="135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5"/>
      <c r="T671" s="135"/>
      <c r="U671" s="135"/>
      <c r="V671" s="135"/>
      <c r="W671" s="135"/>
      <c r="X671" s="135"/>
      <c r="Y671" s="135"/>
      <c r="Z671" s="135"/>
    </row>
    <row r="672" spans="1:26" ht="23.25" customHeight="1">
      <c r="A672" s="135"/>
      <c r="B672" s="135"/>
      <c r="C672" s="135"/>
      <c r="D672" s="135"/>
      <c r="E672" s="135"/>
      <c r="F672" s="135"/>
      <c r="G672" s="135"/>
      <c r="H672" s="135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5"/>
      <c r="T672" s="135"/>
      <c r="U672" s="135"/>
      <c r="V672" s="135"/>
      <c r="W672" s="135"/>
      <c r="X672" s="135"/>
      <c r="Y672" s="135"/>
      <c r="Z672" s="135"/>
    </row>
    <row r="673" spans="1:26" ht="23.25" customHeight="1">
      <c r="A673" s="135"/>
      <c r="B673" s="135"/>
      <c r="C673" s="135"/>
      <c r="D673" s="135"/>
      <c r="E673" s="135"/>
      <c r="F673" s="135"/>
      <c r="G673" s="135"/>
      <c r="H673" s="135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5"/>
      <c r="T673" s="135"/>
      <c r="U673" s="135"/>
      <c r="V673" s="135"/>
      <c r="W673" s="135"/>
      <c r="X673" s="135"/>
      <c r="Y673" s="135"/>
      <c r="Z673" s="135"/>
    </row>
    <row r="674" spans="1:26" ht="23.25" customHeight="1">
      <c r="A674" s="135"/>
      <c r="B674" s="135"/>
      <c r="C674" s="135"/>
      <c r="D674" s="135"/>
      <c r="E674" s="135"/>
      <c r="F674" s="135"/>
      <c r="G674" s="135"/>
      <c r="H674" s="135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5"/>
      <c r="T674" s="135"/>
      <c r="U674" s="135"/>
      <c r="V674" s="135"/>
      <c r="W674" s="135"/>
      <c r="X674" s="135"/>
      <c r="Y674" s="135"/>
      <c r="Z674" s="135"/>
    </row>
    <row r="675" spans="1:26" ht="23.25" customHeight="1">
      <c r="A675" s="135"/>
      <c r="B675" s="135"/>
      <c r="C675" s="135"/>
      <c r="D675" s="135"/>
      <c r="E675" s="135"/>
      <c r="F675" s="135"/>
      <c r="G675" s="135"/>
      <c r="H675" s="135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5"/>
      <c r="T675" s="135"/>
      <c r="U675" s="135"/>
      <c r="V675" s="135"/>
      <c r="W675" s="135"/>
      <c r="X675" s="135"/>
      <c r="Y675" s="135"/>
      <c r="Z675" s="135"/>
    </row>
    <row r="676" spans="1:26" ht="23.25" customHeight="1">
      <c r="A676" s="135"/>
      <c r="B676" s="135"/>
      <c r="C676" s="135"/>
      <c r="D676" s="135"/>
      <c r="E676" s="135"/>
      <c r="F676" s="135"/>
      <c r="G676" s="135"/>
      <c r="H676" s="135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5"/>
      <c r="T676" s="135"/>
      <c r="U676" s="135"/>
      <c r="V676" s="135"/>
      <c r="W676" s="135"/>
      <c r="X676" s="135"/>
      <c r="Y676" s="135"/>
      <c r="Z676" s="135"/>
    </row>
    <row r="677" spans="1:26" ht="23.25" customHeight="1">
      <c r="A677" s="135"/>
      <c r="B677" s="135"/>
      <c r="C677" s="135"/>
      <c r="D677" s="135"/>
      <c r="E677" s="135"/>
      <c r="F677" s="135"/>
      <c r="G677" s="135"/>
      <c r="H677" s="135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5"/>
      <c r="T677" s="135"/>
      <c r="U677" s="135"/>
      <c r="V677" s="135"/>
      <c r="W677" s="135"/>
      <c r="X677" s="135"/>
      <c r="Y677" s="135"/>
      <c r="Z677" s="135"/>
    </row>
    <row r="678" spans="1:26" ht="23.25" customHeight="1">
      <c r="A678" s="135"/>
      <c r="B678" s="135"/>
      <c r="C678" s="135"/>
      <c r="D678" s="135"/>
      <c r="E678" s="135"/>
      <c r="F678" s="135"/>
      <c r="G678" s="135"/>
      <c r="H678" s="135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5"/>
      <c r="T678" s="135"/>
      <c r="U678" s="135"/>
      <c r="V678" s="135"/>
      <c r="W678" s="135"/>
      <c r="X678" s="135"/>
      <c r="Y678" s="135"/>
      <c r="Z678" s="135"/>
    </row>
    <row r="679" spans="1:26" ht="23.25" customHeight="1">
      <c r="A679" s="135"/>
      <c r="B679" s="135"/>
      <c r="C679" s="135"/>
      <c r="D679" s="135"/>
      <c r="E679" s="135"/>
      <c r="F679" s="135"/>
      <c r="G679" s="135"/>
      <c r="H679" s="135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5"/>
      <c r="T679" s="135"/>
      <c r="U679" s="135"/>
      <c r="V679" s="135"/>
      <c r="W679" s="135"/>
      <c r="X679" s="135"/>
      <c r="Y679" s="135"/>
      <c r="Z679" s="135"/>
    </row>
    <row r="680" spans="1:26" ht="23.25" customHeight="1">
      <c r="A680" s="135"/>
      <c r="B680" s="135"/>
      <c r="C680" s="135"/>
      <c r="D680" s="135"/>
      <c r="E680" s="135"/>
      <c r="F680" s="135"/>
      <c r="G680" s="135"/>
      <c r="H680" s="135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5"/>
      <c r="T680" s="135"/>
      <c r="U680" s="135"/>
      <c r="V680" s="135"/>
      <c r="W680" s="135"/>
      <c r="X680" s="135"/>
      <c r="Y680" s="135"/>
      <c r="Z680" s="135"/>
    </row>
    <row r="681" spans="1:26" ht="23.25" customHeight="1">
      <c r="A681" s="135"/>
      <c r="B681" s="135"/>
      <c r="C681" s="135"/>
      <c r="D681" s="135"/>
      <c r="E681" s="135"/>
      <c r="F681" s="135"/>
      <c r="G681" s="135"/>
      <c r="H681" s="135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5"/>
      <c r="T681" s="135"/>
      <c r="U681" s="135"/>
      <c r="V681" s="135"/>
      <c r="W681" s="135"/>
      <c r="X681" s="135"/>
      <c r="Y681" s="135"/>
      <c r="Z681" s="135"/>
    </row>
    <row r="682" spans="1:26" ht="23.25" customHeight="1">
      <c r="A682" s="135"/>
      <c r="B682" s="135"/>
      <c r="C682" s="135"/>
      <c r="D682" s="135"/>
      <c r="E682" s="135"/>
      <c r="F682" s="135"/>
      <c r="G682" s="135"/>
      <c r="H682" s="135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5"/>
      <c r="T682" s="135"/>
      <c r="U682" s="135"/>
      <c r="V682" s="135"/>
      <c r="W682" s="135"/>
      <c r="X682" s="135"/>
      <c r="Y682" s="135"/>
      <c r="Z682" s="135"/>
    </row>
    <row r="683" spans="1:26" ht="23.25" customHeight="1">
      <c r="A683" s="135"/>
      <c r="B683" s="135"/>
      <c r="C683" s="135"/>
      <c r="D683" s="135"/>
      <c r="E683" s="135"/>
      <c r="F683" s="135"/>
      <c r="G683" s="135"/>
      <c r="H683" s="135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5"/>
      <c r="T683" s="135"/>
      <c r="U683" s="135"/>
      <c r="V683" s="135"/>
      <c r="W683" s="135"/>
      <c r="X683" s="135"/>
      <c r="Y683" s="135"/>
      <c r="Z683" s="135"/>
    </row>
    <row r="684" spans="1:26" ht="23.25" customHeight="1">
      <c r="A684" s="135"/>
      <c r="B684" s="135"/>
      <c r="C684" s="135"/>
      <c r="D684" s="135"/>
      <c r="E684" s="135"/>
      <c r="F684" s="135"/>
      <c r="G684" s="135"/>
      <c r="H684" s="135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5"/>
      <c r="T684" s="135"/>
      <c r="U684" s="135"/>
      <c r="V684" s="135"/>
      <c r="W684" s="135"/>
      <c r="X684" s="135"/>
      <c r="Y684" s="135"/>
      <c r="Z684" s="135"/>
    </row>
    <row r="685" spans="1:26" ht="23.25" customHeight="1">
      <c r="A685" s="135"/>
      <c r="B685" s="135"/>
      <c r="C685" s="135"/>
      <c r="D685" s="135"/>
      <c r="E685" s="135"/>
      <c r="F685" s="135"/>
      <c r="G685" s="135"/>
      <c r="H685" s="135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5"/>
      <c r="T685" s="135"/>
      <c r="U685" s="135"/>
      <c r="V685" s="135"/>
      <c r="W685" s="135"/>
      <c r="X685" s="135"/>
      <c r="Y685" s="135"/>
      <c r="Z685" s="135"/>
    </row>
    <row r="686" spans="1:26" ht="23.25" customHeight="1">
      <c r="A686" s="135"/>
      <c r="B686" s="135"/>
      <c r="C686" s="135"/>
      <c r="D686" s="135"/>
      <c r="E686" s="135"/>
      <c r="F686" s="135"/>
      <c r="G686" s="135"/>
      <c r="H686" s="135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5"/>
      <c r="T686" s="135"/>
      <c r="U686" s="135"/>
      <c r="V686" s="135"/>
      <c r="W686" s="135"/>
      <c r="X686" s="135"/>
      <c r="Y686" s="135"/>
      <c r="Z686" s="135"/>
    </row>
    <row r="687" spans="1:26" ht="23.25" customHeight="1">
      <c r="A687" s="135"/>
      <c r="B687" s="135"/>
      <c r="C687" s="135"/>
      <c r="D687" s="135"/>
      <c r="E687" s="135"/>
      <c r="F687" s="135"/>
      <c r="G687" s="135"/>
      <c r="H687" s="135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5"/>
      <c r="T687" s="135"/>
      <c r="U687" s="135"/>
      <c r="V687" s="135"/>
      <c r="W687" s="135"/>
      <c r="X687" s="135"/>
      <c r="Y687" s="135"/>
      <c r="Z687" s="135"/>
    </row>
    <row r="688" spans="1:26" ht="23.25" customHeight="1">
      <c r="A688" s="135"/>
      <c r="B688" s="135"/>
      <c r="C688" s="135"/>
      <c r="D688" s="135"/>
      <c r="E688" s="135"/>
      <c r="F688" s="135"/>
      <c r="G688" s="135"/>
      <c r="H688" s="135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5"/>
      <c r="T688" s="135"/>
      <c r="U688" s="135"/>
      <c r="V688" s="135"/>
      <c r="W688" s="135"/>
      <c r="X688" s="135"/>
      <c r="Y688" s="135"/>
      <c r="Z688" s="135"/>
    </row>
    <row r="689" spans="1:26" ht="23.25" customHeight="1">
      <c r="A689" s="135"/>
      <c r="B689" s="135"/>
      <c r="C689" s="135"/>
      <c r="D689" s="135"/>
      <c r="E689" s="135"/>
      <c r="F689" s="135"/>
      <c r="G689" s="135"/>
      <c r="H689" s="135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5"/>
      <c r="T689" s="135"/>
      <c r="U689" s="135"/>
      <c r="V689" s="135"/>
      <c r="W689" s="135"/>
      <c r="X689" s="135"/>
      <c r="Y689" s="135"/>
      <c r="Z689" s="135"/>
    </row>
    <row r="690" spans="1:26" ht="23.25" customHeight="1">
      <c r="A690" s="135"/>
      <c r="B690" s="135"/>
      <c r="C690" s="135"/>
      <c r="D690" s="135"/>
      <c r="E690" s="135"/>
      <c r="F690" s="135"/>
      <c r="G690" s="135"/>
      <c r="H690" s="135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5"/>
      <c r="T690" s="135"/>
      <c r="U690" s="135"/>
      <c r="V690" s="135"/>
      <c r="W690" s="135"/>
      <c r="X690" s="135"/>
      <c r="Y690" s="135"/>
      <c r="Z690" s="135"/>
    </row>
    <row r="691" spans="1:26" ht="23.25" customHeight="1">
      <c r="A691" s="135"/>
      <c r="B691" s="135"/>
      <c r="C691" s="135"/>
      <c r="D691" s="135"/>
      <c r="E691" s="135"/>
      <c r="F691" s="135"/>
      <c r="G691" s="135"/>
      <c r="H691" s="135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5"/>
      <c r="T691" s="135"/>
      <c r="U691" s="135"/>
      <c r="V691" s="135"/>
      <c r="W691" s="135"/>
      <c r="X691" s="135"/>
      <c r="Y691" s="135"/>
      <c r="Z691" s="135"/>
    </row>
    <row r="692" spans="1:26" ht="23.25" customHeight="1">
      <c r="A692" s="135"/>
      <c r="B692" s="135"/>
      <c r="C692" s="135"/>
      <c r="D692" s="135"/>
      <c r="E692" s="135"/>
      <c r="F692" s="135"/>
      <c r="G692" s="135"/>
      <c r="H692" s="135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5"/>
      <c r="T692" s="135"/>
      <c r="U692" s="135"/>
      <c r="V692" s="135"/>
      <c r="W692" s="135"/>
      <c r="X692" s="135"/>
      <c r="Y692" s="135"/>
      <c r="Z692" s="135"/>
    </row>
    <row r="693" spans="1:26" ht="23.25" customHeight="1">
      <c r="A693" s="135"/>
      <c r="B693" s="135"/>
      <c r="C693" s="135"/>
      <c r="D693" s="135"/>
      <c r="E693" s="135"/>
      <c r="F693" s="135"/>
      <c r="G693" s="135"/>
      <c r="H693" s="135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5"/>
      <c r="T693" s="135"/>
      <c r="U693" s="135"/>
      <c r="V693" s="135"/>
      <c r="W693" s="135"/>
      <c r="X693" s="135"/>
      <c r="Y693" s="135"/>
      <c r="Z693" s="135"/>
    </row>
    <row r="694" spans="1:26" ht="23.25" customHeight="1">
      <c r="A694" s="135"/>
      <c r="B694" s="135"/>
      <c r="C694" s="135"/>
      <c r="D694" s="135"/>
      <c r="E694" s="135"/>
      <c r="F694" s="135"/>
      <c r="G694" s="135"/>
      <c r="H694" s="135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5"/>
      <c r="T694" s="135"/>
      <c r="U694" s="135"/>
      <c r="V694" s="135"/>
      <c r="W694" s="135"/>
      <c r="X694" s="135"/>
      <c r="Y694" s="135"/>
      <c r="Z694" s="135"/>
    </row>
    <row r="695" spans="1:26" ht="23.25" customHeight="1">
      <c r="A695" s="135"/>
      <c r="B695" s="135"/>
      <c r="C695" s="135"/>
      <c r="D695" s="135"/>
      <c r="E695" s="135"/>
      <c r="F695" s="135"/>
      <c r="G695" s="135"/>
      <c r="H695" s="135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5"/>
      <c r="T695" s="135"/>
      <c r="U695" s="135"/>
      <c r="V695" s="135"/>
      <c r="W695" s="135"/>
      <c r="X695" s="135"/>
      <c r="Y695" s="135"/>
      <c r="Z695" s="135"/>
    </row>
    <row r="696" spans="1:26" ht="23.25" customHeight="1">
      <c r="A696" s="135"/>
      <c r="B696" s="135"/>
      <c r="C696" s="135"/>
      <c r="D696" s="135"/>
      <c r="E696" s="135"/>
      <c r="F696" s="135"/>
      <c r="G696" s="135"/>
      <c r="H696" s="135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5"/>
      <c r="T696" s="135"/>
      <c r="U696" s="135"/>
      <c r="V696" s="135"/>
      <c r="W696" s="135"/>
      <c r="X696" s="135"/>
      <c r="Y696" s="135"/>
      <c r="Z696" s="135"/>
    </row>
    <row r="697" spans="1:26" ht="23.25" customHeight="1">
      <c r="A697" s="135"/>
      <c r="B697" s="135"/>
      <c r="C697" s="135"/>
      <c r="D697" s="135"/>
      <c r="E697" s="135"/>
      <c r="F697" s="135"/>
      <c r="G697" s="135"/>
      <c r="H697" s="135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5"/>
      <c r="T697" s="135"/>
      <c r="U697" s="135"/>
      <c r="V697" s="135"/>
      <c r="W697" s="135"/>
      <c r="X697" s="135"/>
      <c r="Y697" s="135"/>
      <c r="Z697" s="135"/>
    </row>
    <row r="698" spans="1:26" ht="23.25" customHeight="1">
      <c r="A698" s="135"/>
      <c r="B698" s="135"/>
      <c r="C698" s="135"/>
      <c r="D698" s="135"/>
      <c r="E698" s="135"/>
      <c r="F698" s="135"/>
      <c r="G698" s="135"/>
      <c r="H698" s="135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5"/>
      <c r="T698" s="135"/>
      <c r="U698" s="135"/>
      <c r="V698" s="135"/>
      <c r="W698" s="135"/>
      <c r="X698" s="135"/>
      <c r="Y698" s="135"/>
      <c r="Z698" s="135"/>
    </row>
    <row r="699" spans="1:26" ht="23.25" customHeight="1">
      <c r="A699" s="135"/>
      <c r="B699" s="135"/>
      <c r="C699" s="135"/>
      <c r="D699" s="135"/>
      <c r="E699" s="135"/>
      <c r="F699" s="135"/>
      <c r="G699" s="135"/>
      <c r="H699" s="135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5"/>
      <c r="T699" s="135"/>
      <c r="U699" s="135"/>
      <c r="V699" s="135"/>
      <c r="W699" s="135"/>
      <c r="X699" s="135"/>
      <c r="Y699" s="135"/>
      <c r="Z699" s="135"/>
    </row>
    <row r="700" spans="1:26" ht="23.25" customHeight="1">
      <c r="A700" s="135"/>
      <c r="B700" s="135"/>
      <c r="C700" s="135"/>
      <c r="D700" s="135"/>
      <c r="E700" s="135"/>
      <c r="F700" s="135"/>
      <c r="G700" s="135"/>
      <c r="H700" s="135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5"/>
      <c r="T700" s="135"/>
      <c r="U700" s="135"/>
      <c r="V700" s="135"/>
      <c r="W700" s="135"/>
      <c r="X700" s="135"/>
      <c r="Y700" s="135"/>
      <c r="Z700" s="135"/>
    </row>
    <row r="701" spans="1:26" ht="23.25" customHeight="1">
      <c r="A701" s="135"/>
      <c r="B701" s="135"/>
      <c r="C701" s="135"/>
      <c r="D701" s="135"/>
      <c r="E701" s="135"/>
      <c r="F701" s="135"/>
      <c r="G701" s="135"/>
      <c r="H701" s="135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5"/>
      <c r="T701" s="135"/>
      <c r="U701" s="135"/>
      <c r="V701" s="135"/>
      <c r="W701" s="135"/>
      <c r="X701" s="135"/>
      <c r="Y701" s="135"/>
      <c r="Z701" s="135"/>
    </row>
    <row r="702" spans="1:26" ht="23.25" customHeight="1">
      <c r="A702" s="135"/>
      <c r="B702" s="135"/>
      <c r="C702" s="135"/>
      <c r="D702" s="135"/>
      <c r="E702" s="135"/>
      <c r="F702" s="135"/>
      <c r="G702" s="135"/>
      <c r="H702" s="135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5"/>
      <c r="T702" s="135"/>
      <c r="U702" s="135"/>
      <c r="V702" s="135"/>
      <c r="W702" s="135"/>
      <c r="X702" s="135"/>
      <c r="Y702" s="135"/>
      <c r="Z702" s="135"/>
    </row>
    <row r="703" spans="1:26" ht="23.25" customHeight="1">
      <c r="A703" s="135"/>
      <c r="B703" s="135"/>
      <c r="C703" s="135"/>
      <c r="D703" s="135"/>
      <c r="E703" s="135"/>
      <c r="F703" s="135"/>
      <c r="G703" s="135"/>
      <c r="H703" s="135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5"/>
      <c r="T703" s="135"/>
      <c r="U703" s="135"/>
      <c r="V703" s="135"/>
      <c r="W703" s="135"/>
      <c r="X703" s="135"/>
      <c r="Y703" s="135"/>
      <c r="Z703" s="135"/>
    </row>
    <row r="704" spans="1:26" ht="23.25" customHeight="1">
      <c r="A704" s="135"/>
      <c r="B704" s="135"/>
      <c r="C704" s="135"/>
      <c r="D704" s="135"/>
      <c r="E704" s="135"/>
      <c r="F704" s="135"/>
      <c r="G704" s="135"/>
      <c r="H704" s="135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5"/>
      <c r="T704" s="135"/>
      <c r="U704" s="135"/>
      <c r="V704" s="135"/>
      <c r="W704" s="135"/>
      <c r="X704" s="135"/>
      <c r="Y704" s="135"/>
      <c r="Z704" s="135"/>
    </row>
    <row r="705" spans="1:26" ht="23.25" customHeight="1">
      <c r="A705" s="135"/>
      <c r="B705" s="135"/>
      <c r="C705" s="135"/>
      <c r="D705" s="135"/>
      <c r="E705" s="135"/>
      <c r="F705" s="135"/>
      <c r="G705" s="135"/>
      <c r="H705" s="135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5"/>
      <c r="T705" s="135"/>
      <c r="U705" s="135"/>
      <c r="V705" s="135"/>
      <c r="W705" s="135"/>
      <c r="X705" s="135"/>
      <c r="Y705" s="135"/>
      <c r="Z705" s="135"/>
    </row>
    <row r="706" spans="1:26" ht="23.25" customHeight="1">
      <c r="A706" s="135"/>
      <c r="B706" s="135"/>
      <c r="C706" s="135"/>
      <c r="D706" s="135"/>
      <c r="E706" s="135"/>
      <c r="F706" s="135"/>
      <c r="G706" s="135"/>
      <c r="H706" s="135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5"/>
      <c r="T706" s="135"/>
      <c r="U706" s="135"/>
      <c r="V706" s="135"/>
      <c r="W706" s="135"/>
      <c r="X706" s="135"/>
      <c r="Y706" s="135"/>
      <c r="Z706" s="135"/>
    </row>
    <row r="707" spans="1:26" ht="23.25" customHeight="1">
      <c r="A707" s="135"/>
      <c r="B707" s="135"/>
      <c r="C707" s="135"/>
      <c r="D707" s="135"/>
      <c r="E707" s="135"/>
      <c r="F707" s="135"/>
      <c r="G707" s="135"/>
      <c r="H707" s="135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5"/>
      <c r="T707" s="135"/>
      <c r="U707" s="135"/>
      <c r="V707" s="135"/>
      <c r="W707" s="135"/>
      <c r="X707" s="135"/>
      <c r="Y707" s="135"/>
      <c r="Z707" s="135"/>
    </row>
    <row r="708" spans="1:26" ht="23.25" customHeight="1">
      <c r="A708" s="135"/>
      <c r="B708" s="135"/>
      <c r="C708" s="135"/>
      <c r="D708" s="135"/>
      <c r="E708" s="135"/>
      <c r="F708" s="135"/>
      <c r="G708" s="135"/>
      <c r="H708" s="135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5"/>
      <c r="T708" s="135"/>
      <c r="U708" s="135"/>
      <c r="V708" s="135"/>
      <c r="W708" s="135"/>
      <c r="X708" s="135"/>
      <c r="Y708" s="135"/>
      <c r="Z708" s="135"/>
    </row>
    <row r="709" spans="1:26" ht="23.25" customHeight="1">
      <c r="A709" s="135"/>
      <c r="B709" s="135"/>
      <c r="C709" s="135"/>
      <c r="D709" s="135"/>
      <c r="E709" s="135"/>
      <c r="F709" s="135"/>
      <c r="G709" s="135"/>
      <c r="H709" s="135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5"/>
      <c r="T709" s="135"/>
      <c r="U709" s="135"/>
      <c r="V709" s="135"/>
      <c r="W709" s="135"/>
      <c r="X709" s="135"/>
      <c r="Y709" s="135"/>
      <c r="Z709" s="135"/>
    </row>
    <row r="710" spans="1:26" ht="23.25" customHeight="1">
      <c r="A710" s="135"/>
      <c r="B710" s="135"/>
      <c r="C710" s="135"/>
      <c r="D710" s="135"/>
      <c r="E710" s="135"/>
      <c r="F710" s="135"/>
      <c r="G710" s="135"/>
      <c r="H710" s="135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5"/>
      <c r="T710" s="135"/>
      <c r="U710" s="135"/>
      <c r="V710" s="135"/>
      <c r="W710" s="135"/>
      <c r="X710" s="135"/>
      <c r="Y710" s="135"/>
      <c r="Z710" s="135"/>
    </row>
    <row r="711" spans="1:26" ht="23.25" customHeight="1">
      <c r="A711" s="135"/>
      <c r="B711" s="135"/>
      <c r="C711" s="135"/>
      <c r="D711" s="135"/>
      <c r="E711" s="135"/>
      <c r="F711" s="135"/>
      <c r="G711" s="135"/>
      <c r="H711" s="135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5"/>
      <c r="T711" s="135"/>
      <c r="U711" s="135"/>
      <c r="V711" s="135"/>
      <c r="W711" s="135"/>
      <c r="X711" s="135"/>
      <c r="Y711" s="135"/>
      <c r="Z711" s="135"/>
    </row>
    <row r="712" spans="1:26" ht="23.25" customHeight="1">
      <c r="A712" s="135"/>
      <c r="B712" s="135"/>
      <c r="C712" s="135"/>
      <c r="D712" s="135"/>
      <c r="E712" s="135"/>
      <c r="F712" s="135"/>
      <c r="G712" s="135"/>
      <c r="H712" s="135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5"/>
      <c r="T712" s="135"/>
      <c r="U712" s="135"/>
      <c r="V712" s="135"/>
      <c r="W712" s="135"/>
      <c r="X712" s="135"/>
      <c r="Y712" s="135"/>
      <c r="Z712" s="135"/>
    </row>
    <row r="713" spans="1:26" ht="23.25" customHeight="1">
      <c r="A713" s="135"/>
      <c r="B713" s="135"/>
      <c r="C713" s="135"/>
      <c r="D713" s="135"/>
      <c r="E713" s="135"/>
      <c r="F713" s="135"/>
      <c r="G713" s="135"/>
      <c r="H713" s="135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5"/>
      <c r="T713" s="135"/>
      <c r="U713" s="135"/>
      <c r="V713" s="135"/>
      <c r="W713" s="135"/>
      <c r="X713" s="135"/>
      <c r="Y713" s="135"/>
      <c r="Z713" s="135"/>
    </row>
    <row r="714" spans="1:26" ht="23.25" customHeight="1">
      <c r="A714" s="135"/>
      <c r="B714" s="135"/>
      <c r="C714" s="135"/>
      <c r="D714" s="135"/>
      <c r="E714" s="135"/>
      <c r="F714" s="135"/>
      <c r="G714" s="135"/>
      <c r="H714" s="135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5"/>
      <c r="T714" s="135"/>
      <c r="U714" s="135"/>
      <c r="V714" s="135"/>
      <c r="W714" s="135"/>
      <c r="X714" s="135"/>
      <c r="Y714" s="135"/>
      <c r="Z714" s="135"/>
    </row>
    <row r="715" spans="1:26" ht="23.25" customHeight="1">
      <c r="A715" s="135"/>
      <c r="B715" s="135"/>
      <c r="C715" s="135"/>
      <c r="D715" s="135"/>
      <c r="E715" s="135"/>
      <c r="F715" s="135"/>
      <c r="G715" s="135"/>
      <c r="H715" s="135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5"/>
      <c r="T715" s="135"/>
      <c r="U715" s="135"/>
      <c r="V715" s="135"/>
      <c r="W715" s="135"/>
      <c r="X715" s="135"/>
      <c r="Y715" s="135"/>
      <c r="Z715" s="135"/>
    </row>
    <row r="716" spans="1:26" ht="23.25" customHeight="1">
      <c r="A716" s="135"/>
      <c r="B716" s="135"/>
      <c r="C716" s="135"/>
      <c r="D716" s="135"/>
      <c r="E716" s="135"/>
      <c r="F716" s="135"/>
      <c r="G716" s="135"/>
      <c r="H716" s="135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5"/>
      <c r="T716" s="135"/>
      <c r="U716" s="135"/>
      <c r="V716" s="135"/>
      <c r="W716" s="135"/>
      <c r="X716" s="135"/>
      <c r="Y716" s="135"/>
      <c r="Z716" s="135"/>
    </row>
    <row r="717" spans="1:26" ht="23.25" customHeight="1">
      <c r="A717" s="135"/>
      <c r="B717" s="135"/>
      <c r="C717" s="135"/>
      <c r="D717" s="135"/>
      <c r="E717" s="135"/>
      <c r="F717" s="135"/>
      <c r="G717" s="135"/>
      <c r="H717" s="135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5"/>
      <c r="T717" s="135"/>
      <c r="U717" s="135"/>
      <c r="V717" s="135"/>
      <c r="W717" s="135"/>
      <c r="X717" s="135"/>
      <c r="Y717" s="135"/>
      <c r="Z717" s="135"/>
    </row>
    <row r="718" spans="1:26" ht="23.25" customHeight="1">
      <c r="A718" s="135"/>
      <c r="B718" s="135"/>
      <c r="C718" s="135"/>
      <c r="D718" s="135"/>
      <c r="E718" s="135"/>
      <c r="F718" s="135"/>
      <c r="G718" s="135"/>
      <c r="H718" s="135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5"/>
      <c r="T718" s="135"/>
      <c r="U718" s="135"/>
      <c r="V718" s="135"/>
      <c r="W718" s="135"/>
      <c r="X718" s="135"/>
      <c r="Y718" s="135"/>
      <c r="Z718" s="135"/>
    </row>
    <row r="719" spans="1:26" ht="23.25" customHeight="1">
      <c r="A719" s="135"/>
      <c r="B719" s="135"/>
      <c r="C719" s="135"/>
      <c r="D719" s="135"/>
      <c r="E719" s="135"/>
      <c r="F719" s="135"/>
      <c r="G719" s="135"/>
      <c r="H719" s="135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5"/>
      <c r="T719" s="135"/>
      <c r="U719" s="135"/>
      <c r="V719" s="135"/>
      <c r="W719" s="135"/>
      <c r="X719" s="135"/>
      <c r="Y719" s="135"/>
      <c r="Z719" s="135"/>
    </row>
    <row r="720" spans="1:26" ht="23.25" customHeight="1">
      <c r="A720" s="135"/>
      <c r="B720" s="135"/>
      <c r="C720" s="135"/>
      <c r="D720" s="135"/>
      <c r="E720" s="135"/>
      <c r="F720" s="135"/>
      <c r="G720" s="135"/>
      <c r="H720" s="135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5"/>
      <c r="T720" s="135"/>
      <c r="U720" s="135"/>
      <c r="V720" s="135"/>
      <c r="W720" s="135"/>
      <c r="X720" s="135"/>
      <c r="Y720" s="135"/>
      <c r="Z720" s="135"/>
    </row>
    <row r="721" spans="1:26" ht="23.25" customHeight="1">
      <c r="A721" s="135"/>
      <c r="B721" s="135"/>
      <c r="C721" s="135"/>
      <c r="D721" s="135"/>
      <c r="E721" s="135"/>
      <c r="F721" s="135"/>
      <c r="G721" s="135"/>
      <c r="H721" s="135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5"/>
      <c r="T721" s="135"/>
      <c r="U721" s="135"/>
      <c r="V721" s="135"/>
      <c r="W721" s="135"/>
      <c r="X721" s="135"/>
      <c r="Y721" s="135"/>
      <c r="Z721" s="135"/>
    </row>
    <row r="722" spans="1:26" ht="23.25" customHeight="1">
      <c r="A722" s="135"/>
      <c r="B722" s="135"/>
      <c r="C722" s="135"/>
      <c r="D722" s="135"/>
      <c r="E722" s="135"/>
      <c r="F722" s="135"/>
      <c r="G722" s="135"/>
      <c r="H722" s="135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5"/>
      <c r="T722" s="135"/>
      <c r="U722" s="135"/>
      <c r="V722" s="135"/>
      <c r="W722" s="135"/>
      <c r="X722" s="135"/>
      <c r="Y722" s="135"/>
      <c r="Z722" s="135"/>
    </row>
    <row r="723" spans="1:26" ht="23.25" customHeight="1">
      <c r="A723" s="135"/>
      <c r="B723" s="135"/>
      <c r="C723" s="135"/>
      <c r="D723" s="135"/>
      <c r="E723" s="135"/>
      <c r="F723" s="135"/>
      <c r="G723" s="135"/>
      <c r="H723" s="135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5"/>
      <c r="T723" s="135"/>
      <c r="U723" s="135"/>
      <c r="V723" s="135"/>
      <c r="W723" s="135"/>
      <c r="X723" s="135"/>
      <c r="Y723" s="135"/>
      <c r="Z723" s="135"/>
    </row>
    <row r="724" spans="1:26" ht="23.25" customHeight="1">
      <c r="A724" s="135"/>
      <c r="B724" s="135"/>
      <c r="C724" s="135"/>
      <c r="D724" s="135"/>
      <c r="E724" s="135"/>
      <c r="F724" s="135"/>
      <c r="G724" s="135"/>
      <c r="H724" s="135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5"/>
      <c r="T724" s="135"/>
      <c r="U724" s="135"/>
      <c r="V724" s="135"/>
      <c r="W724" s="135"/>
      <c r="X724" s="135"/>
      <c r="Y724" s="135"/>
      <c r="Z724" s="135"/>
    </row>
    <row r="725" spans="1:26" ht="23.25" customHeight="1">
      <c r="A725" s="135"/>
      <c r="B725" s="135"/>
      <c r="C725" s="135"/>
      <c r="D725" s="135"/>
      <c r="E725" s="135"/>
      <c r="F725" s="135"/>
      <c r="G725" s="135"/>
      <c r="H725" s="135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5"/>
      <c r="T725" s="135"/>
      <c r="U725" s="135"/>
      <c r="V725" s="135"/>
      <c r="W725" s="135"/>
      <c r="X725" s="135"/>
      <c r="Y725" s="135"/>
      <c r="Z725" s="135"/>
    </row>
    <row r="726" spans="1:26" ht="23.25" customHeight="1">
      <c r="A726" s="135"/>
      <c r="B726" s="135"/>
      <c r="C726" s="135"/>
      <c r="D726" s="135"/>
      <c r="E726" s="135"/>
      <c r="F726" s="135"/>
      <c r="G726" s="135"/>
      <c r="H726" s="135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5"/>
      <c r="T726" s="135"/>
      <c r="U726" s="135"/>
      <c r="V726" s="135"/>
      <c r="W726" s="135"/>
      <c r="X726" s="135"/>
      <c r="Y726" s="135"/>
      <c r="Z726" s="135"/>
    </row>
    <row r="727" spans="1:26" ht="23.25" customHeight="1">
      <c r="A727" s="135"/>
      <c r="B727" s="135"/>
      <c r="C727" s="135"/>
      <c r="D727" s="135"/>
      <c r="E727" s="135"/>
      <c r="F727" s="135"/>
      <c r="G727" s="135"/>
      <c r="H727" s="135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5"/>
      <c r="T727" s="135"/>
      <c r="U727" s="135"/>
      <c r="V727" s="135"/>
      <c r="W727" s="135"/>
      <c r="X727" s="135"/>
      <c r="Y727" s="135"/>
      <c r="Z727" s="135"/>
    </row>
    <row r="728" spans="1:26" ht="23.25" customHeight="1">
      <c r="A728" s="135"/>
      <c r="B728" s="135"/>
      <c r="C728" s="135"/>
      <c r="D728" s="135"/>
      <c r="E728" s="135"/>
      <c r="F728" s="135"/>
      <c r="G728" s="135"/>
      <c r="H728" s="135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5"/>
      <c r="T728" s="135"/>
      <c r="U728" s="135"/>
      <c r="V728" s="135"/>
      <c r="W728" s="135"/>
      <c r="X728" s="135"/>
      <c r="Y728" s="135"/>
      <c r="Z728" s="135"/>
    </row>
    <row r="729" spans="1:26" ht="23.25" customHeight="1">
      <c r="A729" s="135"/>
      <c r="B729" s="135"/>
      <c r="C729" s="135"/>
      <c r="D729" s="135"/>
      <c r="E729" s="135"/>
      <c r="F729" s="135"/>
      <c r="G729" s="135"/>
      <c r="H729" s="135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5"/>
      <c r="T729" s="135"/>
      <c r="U729" s="135"/>
      <c r="V729" s="135"/>
      <c r="W729" s="135"/>
      <c r="X729" s="135"/>
      <c r="Y729" s="135"/>
      <c r="Z729" s="135"/>
    </row>
    <row r="730" spans="1:26" ht="23.25" customHeight="1">
      <c r="A730" s="135"/>
      <c r="B730" s="135"/>
      <c r="C730" s="135"/>
      <c r="D730" s="135"/>
      <c r="E730" s="135"/>
      <c r="F730" s="135"/>
      <c r="G730" s="135"/>
      <c r="H730" s="135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5"/>
      <c r="T730" s="135"/>
      <c r="U730" s="135"/>
      <c r="V730" s="135"/>
      <c r="W730" s="135"/>
      <c r="X730" s="135"/>
      <c r="Y730" s="135"/>
      <c r="Z730" s="135"/>
    </row>
    <row r="731" spans="1:26" ht="23.25" customHeight="1">
      <c r="A731" s="135"/>
      <c r="B731" s="135"/>
      <c r="C731" s="135"/>
      <c r="D731" s="135"/>
      <c r="E731" s="135"/>
      <c r="F731" s="135"/>
      <c r="G731" s="135"/>
      <c r="H731" s="135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5"/>
      <c r="T731" s="135"/>
      <c r="U731" s="135"/>
      <c r="V731" s="135"/>
      <c r="W731" s="135"/>
      <c r="X731" s="135"/>
      <c r="Y731" s="135"/>
      <c r="Z731" s="135"/>
    </row>
    <row r="732" spans="1:26" ht="23.25" customHeight="1">
      <c r="A732" s="135"/>
      <c r="B732" s="135"/>
      <c r="C732" s="135"/>
      <c r="D732" s="135"/>
      <c r="E732" s="135"/>
      <c r="F732" s="135"/>
      <c r="G732" s="135"/>
      <c r="H732" s="135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5"/>
      <c r="T732" s="135"/>
      <c r="U732" s="135"/>
      <c r="V732" s="135"/>
      <c r="W732" s="135"/>
      <c r="X732" s="135"/>
      <c r="Y732" s="135"/>
      <c r="Z732" s="135"/>
    </row>
    <row r="733" spans="1:26" ht="23.25" customHeight="1">
      <c r="A733" s="135"/>
      <c r="B733" s="135"/>
      <c r="C733" s="135"/>
      <c r="D733" s="135"/>
      <c r="E733" s="135"/>
      <c r="F733" s="135"/>
      <c r="G733" s="135"/>
      <c r="H733" s="135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5"/>
      <c r="T733" s="135"/>
      <c r="U733" s="135"/>
      <c r="V733" s="135"/>
      <c r="W733" s="135"/>
      <c r="X733" s="135"/>
      <c r="Y733" s="135"/>
      <c r="Z733" s="135"/>
    </row>
    <row r="734" spans="1:26" ht="23.25" customHeight="1">
      <c r="A734" s="135"/>
      <c r="B734" s="135"/>
      <c r="C734" s="135"/>
      <c r="D734" s="135"/>
      <c r="E734" s="135"/>
      <c r="F734" s="135"/>
      <c r="G734" s="135"/>
      <c r="H734" s="135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5"/>
      <c r="T734" s="135"/>
      <c r="U734" s="135"/>
      <c r="V734" s="135"/>
      <c r="W734" s="135"/>
      <c r="X734" s="135"/>
      <c r="Y734" s="135"/>
      <c r="Z734" s="135"/>
    </row>
    <row r="735" spans="1:26" ht="23.25" customHeight="1">
      <c r="A735" s="135"/>
      <c r="B735" s="135"/>
      <c r="C735" s="135"/>
      <c r="D735" s="135"/>
      <c r="E735" s="135"/>
      <c r="F735" s="135"/>
      <c r="G735" s="135"/>
      <c r="H735" s="135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5"/>
      <c r="T735" s="135"/>
      <c r="U735" s="135"/>
      <c r="V735" s="135"/>
      <c r="W735" s="135"/>
      <c r="X735" s="135"/>
      <c r="Y735" s="135"/>
      <c r="Z735" s="135"/>
    </row>
    <row r="736" spans="1:26" ht="23.25" customHeight="1">
      <c r="A736" s="135"/>
      <c r="B736" s="135"/>
      <c r="C736" s="135"/>
      <c r="D736" s="135"/>
      <c r="E736" s="135"/>
      <c r="F736" s="135"/>
      <c r="G736" s="135"/>
      <c r="H736" s="135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5"/>
      <c r="T736" s="135"/>
      <c r="U736" s="135"/>
      <c r="V736" s="135"/>
      <c r="W736" s="135"/>
      <c r="X736" s="135"/>
      <c r="Y736" s="135"/>
      <c r="Z736" s="135"/>
    </row>
    <row r="737" spans="1:26" ht="23.25" customHeight="1">
      <c r="A737" s="135"/>
      <c r="B737" s="135"/>
      <c r="C737" s="135"/>
      <c r="D737" s="135"/>
      <c r="E737" s="135"/>
      <c r="F737" s="135"/>
      <c r="G737" s="135"/>
      <c r="H737" s="135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5"/>
      <c r="T737" s="135"/>
      <c r="U737" s="135"/>
      <c r="V737" s="135"/>
      <c r="W737" s="135"/>
      <c r="X737" s="135"/>
      <c r="Y737" s="135"/>
      <c r="Z737" s="135"/>
    </row>
    <row r="738" spans="1:26" ht="23.25" customHeight="1">
      <c r="A738" s="135"/>
      <c r="B738" s="135"/>
      <c r="C738" s="135"/>
      <c r="D738" s="135"/>
      <c r="E738" s="135"/>
      <c r="F738" s="135"/>
      <c r="G738" s="135"/>
      <c r="H738" s="135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5"/>
      <c r="T738" s="135"/>
      <c r="U738" s="135"/>
      <c r="V738" s="135"/>
      <c r="W738" s="135"/>
      <c r="X738" s="135"/>
      <c r="Y738" s="135"/>
      <c r="Z738" s="135"/>
    </row>
    <row r="739" spans="1:26" ht="23.25" customHeight="1">
      <c r="A739" s="135"/>
      <c r="B739" s="135"/>
      <c r="C739" s="135"/>
      <c r="D739" s="135"/>
      <c r="E739" s="135"/>
      <c r="F739" s="135"/>
      <c r="G739" s="135"/>
      <c r="H739" s="135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5"/>
      <c r="T739" s="135"/>
      <c r="U739" s="135"/>
      <c r="V739" s="135"/>
      <c r="W739" s="135"/>
      <c r="X739" s="135"/>
      <c r="Y739" s="135"/>
      <c r="Z739" s="135"/>
    </row>
    <row r="740" spans="1:26" ht="23.25" customHeight="1">
      <c r="A740" s="135"/>
      <c r="B740" s="135"/>
      <c r="C740" s="135"/>
      <c r="D740" s="135"/>
      <c r="E740" s="135"/>
      <c r="F740" s="135"/>
      <c r="G740" s="135"/>
      <c r="H740" s="135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5"/>
      <c r="T740" s="135"/>
      <c r="U740" s="135"/>
      <c r="V740" s="135"/>
      <c r="W740" s="135"/>
      <c r="X740" s="135"/>
      <c r="Y740" s="135"/>
      <c r="Z740" s="135"/>
    </row>
    <row r="741" spans="1:26" ht="23.25" customHeight="1">
      <c r="A741" s="135"/>
      <c r="B741" s="135"/>
      <c r="C741" s="135"/>
      <c r="D741" s="135"/>
      <c r="E741" s="135"/>
      <c r="F741" s="135"/>
      <c r="G741" s="135"/>
      <c r="H741" s="135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5"/>
      <c r="T741" s="135"/>
      <c r="U741" s="135"/>
      <c r="V741" s="135"/>
      <c r="W741" s="135"/>
      <c r="X741" s="135"/>
      <c r="Y741" s="135"/>
      <c r="Z741" s="135"/>
    </row>
    <row r="742" spans="1:26" ht="23.25" customHeight="1">
      <c r="A742" s="135"/>
      <c r="B742" s="135"/>
      <c r="C742" s="135"/>
      <c r="D742" s="135"/>
      <c r="E742" s="135"/>
      <c r="F742" s="135"/>
      <c r="G742" s="135"/>
      <c r="H742" s="135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5"/>
      <c r="T742" s="135"/>
      <c r="U742" s="135"/>
      <c r="V742" s="135"/>
      <c r="W742" s="135"/>
      <c r="X742" s="135"/>
      <c r="Y742" s="135"/>
      <c r="Z742" s="135"/>
    </row>
    <row r="743" spans="1:26" ht="23.25" customHeight="1">
      <c r="A743" s="135"/>
      <c r="B743" s="135"/>
      <c r="C743" s="135"/>
      <c r="D743" s="135"/>
      <c r="E743" s="135"/>
      <c r="F743" s="135"/>
      <c r="G743" s="135"/>
      <c r="H743" s="135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5"/>
      <c r="T743" s="135"/>
      <c r="U743" s="135"/>
      <c r="V743" s="135"/>
      <c r="W743" s="135"/>
      <c r="X743" s="135"/>
      <c r="Y743" s="135"/>
      <c r="Z743" s="135"/>
    </row>
    <row r="744" spans="1:26" ht="23.25" customHeight="1">
      <c r="A744" s="135"/>
      <c r="B744" s="135"/>
      <c r="C744" s="135"/>
      <c r="D744" s="135"/>
      <c r="E744" s="135"/>
      <c r="F744" s="135"/>
      <c r="G744" s="135"/>
      <c r="H744" s="135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5"/>
      <c r="T744" s="135"/>
      <c r="U744" s="135"/>
      <c r="V744" s="135"/>
      <c r="W744" s="135"/>
      <c r="X744" s="135"/>
      <c r="Y744" s="135"/>
      <c r="Z744" s="135"/>
    </row>
    <row r="745" spans="1:26" ht="23.25" customHeight="1">
      <c r="A745" s="135"/>
      <c r="B745" s="135"/>
      <c r="C745" s="135"/>
      <c r="D745" s="135"/>
      <c r="E745" s="135"/>
      <c r="F745" s="135"/>
      <c r="G745" s="135"/>
      <c r="H745" s="135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5"/>
      <c r="T745" s="135"/>
      <c r="U745" s="135"/>
      <c r="V745" s="135"/>
      <c r="W745" s="135"/>
      <c r="X745" s="135"/>
      <c r="Y745" s="135"/>
      <c r="Z745" s="135"/>
    </row>
    <row r="746" spans="1:26" ht="23.25" customHeight="1">
      <c r="A746" s="135"/>
      <c r="B746" s="135"/>
      <c r="C746" s="135"/>
      <c r="D746" s="135"/>
      <c r="E746" s="135"/>
      <c r="F746" s="135"/>
      <c r="G746" s="135"/>
      <c r="H746" s="135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5"/>
      <c r="T746" s="135"/>
      <c r="U746" s="135"/>
      <c r="V746" s="135"/>
      <c r="W746" s="135"/>
      <c r="X746" s="135"/>
      <c r="Y746" s="135"/>
      <c r="Z746" s="135"/>
    </row>
    <row r="747" spans="1:26" ht="23.25" customHeight="1">
      <c r="A747" s="135"/>
      <c r="B747" s="135"/>
      <c r="C747" s="135"/>
      <c r="D747" s="135"/>
      <c r="E747" s="135"/>
      <c r="F747" s="135"/>
      <c r="G747" s="135"/>
      <c r="H747" s="135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5"/>
      <c r="T747" s="135"/>
      <c r="U747" s="135"/>
      <c r="V747" s="135"/>
      <c r="W747" s="135"/>
      <c r="X747" s="135"/>
      <c r="Y747" s="135"/>
      <c r="Z747" s="135"/>
    </row>
    <row r="748" spans="1:26" ht="23.25" customHeight="1">
      <c r="A748" s="135"/>
      <c r="B748" s="135"/>
      <c r="C748" s="135"/>
      <c r="D748" s="135"/>
      <c r="E748" s="135"/>
      <c r="F748" s="135"/>
      <c r="G748" s="135"/>
      <c r="H748" s="135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5"/>
      <c r="T748" s="135"/>
      <c r="U748" s="135"/>
      <c r="V748" s="135"/>
      <c r="W748" s="135"/>
      <c r="X748" s="135"/>
      <c r="Y748" s="135"/>
      <c r="Z748" s="135"/>
    </row>
    <row r="749" spans="1:26" ht="23.25" customHeight="1">
      <c r="A749" s="135"/>
      <c r="B749" s="135"/>
      <c r="C749" s="135"/>
      <c r="D749" s="135"/>
      <c r="E749" s="135"/>
      <c r="F749" s="135"/>
      <c r="G749" s="135"/>
      <c r="H749" s="135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5"/>
      <c r="T749" s="135"/>
      <c r="U749" s="135"/>
      <c r="V749" s="135"/>
      <c r="W749" s="135"/>
      <c r="X749" s="135"/>
      <c r="Y749" s="135"/>
      <c r="Z749" s="135"/>
    </row>
    <row r="750" spans="1:26" ht="23.25" customHeight="1">
      <c r="A750" s="135"/>
      <c r="B750" s="135"/>
      <c r="C750" s="135"/>
      <c r="D750" s="135"/>
      <c r="E750" s="135"/>
      <c r="F750" s="135"/>
      <c r="G750" s="135"/>
      <c r="H750" s="135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5"/>
      <c r="T750" s="135"/>
      <c r="U750" s="135"/>
      <c r="V750" s="135"/>
      <c r="W750" s="135"/>
      <c r="X750" s="135"/>
      <c r="Y750" s="135"/>
      <c r="Z750" s="135"/>
    </row>
    <row r="751" spans="1:26" ht="23.25" customHeight="1">
      <c r="A751" s="135"/>
      <c r="B751" s="135"/>
      <c r="C751" s="135"/>
      <c r="D751" s="135"/>
      <c r="E751" s="135"/>
      <c r="F751" s="135"/>
      <c r="G751" s="135"/>
      <c r="H751" s="135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5"/>
      <c r="T751" s="135"/>
      <c r="U751" s="135"/>
      <c r="V751" s="135"/>
      <c r="W751" s="135"/>
      <c r="X751" s="135"/>
      <c r="Y751" s="135"/>
      <c r="Z751" s="135"/>
    </row>
    <row r="752" spans="1:26" ht="23.25" customHeight="1">
      <c r="A752" s="135"/>
      <c r="B752" s="135"/>
      <c r="C752" s="135"/>
      <c r="D752" s="135"/>
      <c r="E752" s="135"/>
      <c r="F752" s="135"/>
      <c r="G752" s="135"/>
      <c r="H752" s="135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5"/>
      <c r="T752" s="135"/>
      <c r="U752" s="135"/>
      <c r="V752" s="135"/>
      <c r="W752" s="135"/>
      <c r="X752" s="135"/>
      <c r="Y752" s="135"/>
      <c r="Z752" s="135"/>
    </row>
    <row r="753" spans="1:26" ht="23.25" customHeight="1">
      <c r="A753" s="135"/>
      <c r="B753" s="135"/>
      <c r="C753" s="135"/>
      <c r="D753" s="135"/>
      <c r="E753" s="135"/>
      <c r="F753" s="135"/>
      <c r="G753" s="135"/>
      <c r="H753" s="135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5"/>
      <c r="T753" s="135"/>
      <c r="U753" s="135"/>
      <c r="V753" s="135"/>
      <c r="W753" s="135"/>
      <c r="X753" s="135"/>
      <c r="Y753" s="135"/>
      <c r="Z753" s="135"/>
    </row>
    <row r="754" spans="1:26" ht="23.25" customHeight="1">
      <c r="A754" s="135"/>
      <c r="B754" s="135"/>
      <c r="C754" s="135"/>
      <c r="D754" s="135"/>
      <c r="E754" s="135"/>
      <c r="F754" s="135"/>
      <c r="G754" s="135"/>
      <c r="H754" s="135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5"/>
      <c r="T754" s="135"/>
      <c r="U754" s="135"/>
      <c r="V754" s="135"/>
      <c r="W754" s="135"/>
      <c r="X754" s="135"/>
      <c r="Y754" s="135"/>
      <c r="Z754" s="135"/>
    </row>
    <row r="755" spans="1:26" ht="23.25" customHeight="1">
      <c r="A755" s="135"/>
      <c r="B755" s="135"/>
      <c r="C755" s="135"/>
      <c r="D755" s="135"/>
      <c r="E755" s="135"/>
      <c r="F755" s="135"/>
      <c r="G755" s="135"/>
      <c r="H755" s="135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5"/>
      <c r="T755" s="135"/>
      <c r="U755" s="135"/>
      <c r="V755" s="135"/>
      <c r="W755" s="135"/>
      <c r="X755" s="135"/>
      <c r="Y755" s="135"/>
      <c r="Z755" s="135"/>
    </row>
    <row r="756" spans="1:26" ht="23.25" customHeight="1">
      <c r="A756" s="135"/>
      <c r="B756" s="135"/>
      <c r="C756" s="135"/>
      <c r="D756" s="135"/>
      <c r="E756" s="135"/>
      <c r="F756" s="135"/>
      <c r="G756" s="135"/>
      <c r="H756" s="135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5"/>
      <c r="T756" s="135"/>
      <c r="U756" s="135"/>
      <c r="V756" s="135"/>
      <c r="W756" s="135"/>
      <c r="X756" s="135"/>
      <c r="Y756" s="135"/>
      <c r="Z756" s="135"/>
    </row>
    <row r="757" spans="1:26" ht="23.25" customHeight="1">
      <c r="A757" s="135"/>
      <c r="B757" s="135"/>
      <c r="C757" s="135"/>
      <c r="D757" s="135"/>
      <c r="E757" s="135"/>
      <c r="F757" s="135"/>
      <c r="G757" s="135"/>
      <c r="H757" s="135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5"/>
      <c r="T757" s="135"/>
      <c r="U757" s="135"/>
      <c r="V757" s="135"/>
      <c r="W757" s="135"/>
      <c r="X757" s="135"/>
      <c r="Y757" s="135"/>
      <c r="Z757" s="135"/>
    </row>
    <row r="758" spans="1:26" ht="23.25" customHeight="1">
      <c r="A758" s="135"/>
      <c r="B758" s="135"/>
      <c r="C758" s="135"/>
      <c r="D758" s="135"/>
      <c r="E758" s="135"/>
      <c r="F758" s="135"/>
      <c r="G758" s="135"/>
      <c r="H758" s="135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5"/>
      <c r="T758" s="135"/>
      <c r="U758" s="135"/>
      <c r="V758" s="135"/>
      <c r="W758" s="135"/>
      <c r="X758" s="135"/>
      <c r="Y758" s="135"/>
      <c r="Z758" s="135"/>
    </row>
    <row r="759" spans="1:26" ht="23.25" customHeight="1">
      <c r="A759" s="135"/>
      <c r="B759" s="135"/>
      <c r="C759" s="135"/>
      <c r="D759" s="135"/>
      <c r="E759" s="135"/>
      <c r="F759" s="135"/>
      <c r="G759" s="135"/>
      <c r="H759" s="135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5"/>
      <c r="T759" s="135"/>
      <c r="U759" s="135"/>
      <c r="V759" s="135"/>
      <c r="W759" s="135"/>
      <c r="X759" s="135"/>
      <c r="Y759" s="135"/>
      <c r="Z759" s="135"/>
    </row>
    <row r="760" spans="1:26" ht="23.25" customHeight="1">
      <c r="A760" s="135"/>
      <c r="B760" s="135"/>
      <c r="C760" s="135"/>
      <c r="D760" s="135"/>
      <c r="E760" s="135"/>
      <c r="F760" s="135"/>
      <c r="G760" s="135"/>
      <c r="H760" s="135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5"/>
      <c r="T760" s="135"/>
      <c r="U760" s="135"/>
      <c r="V760" s="135"/>
      <c r="W760" s="135"/>
      <c r="X760" s="135"/>
      <c r="Y760" s="135"/>
      <c r="Z760" s="135"/>
    </row>
    <row r="761" spans="1:26" ht="23.25" customHeight="1">
      <c r="A761" s="135"/>
      <c r="B761" s="135"/>
      <c r="C761" s="135"/>
      <c r="D761" s="135"/>
      <c r="E761" s="135"/>
      <c r="F761" s="135"/>
      <c r="G761" s="135"/>
      <c r="H761" s="135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5"/>
      <c r="T761" s="135"/>
      <c r="U761" s="135"/>
      <c r="V761" s="135"/>
      <c r="W761" s="135"/>
      <c r="X761" s="135"/>
      <c r="Y761" s="135"/>
      <c r="Z761" s="135"/>
    </row>
    <row r="762" spans="1:26" ht="23.25" customHeight="1">
      <c r="A762" s="135"/>
      <c r="B762" s="135"/>
      <c r="C762" s="135"/>
      <c r="D762" s="135"/>
      <c r="E762" s="135"/>
      <c r="F762" s="135"/>
      <c r="G762" s="135"/>
      <c r="H762" s="135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5"/>
      <c r="T762" s="135"/>
      <c r="U762" s="135"/>
      <c r="V762" s="135"/>
      <c r="W762" s="135"/>
      <c r="X762" s="135"/>
      <c r="Y762" s="135"/>
      <c r="Z762" s="135"/>
    </row>
    <row r="763" spans="1:26" ht="23.25" customHeight="1">
      <c r="A763" s="135"/>
      <c r="B763" s="135"/>
      <c r="C763" s="135"/>
      <c r="D763" s="135"/>
      <c r="E763" s="135"/>
      <c r="F763" s="135"/>
      <c r="G763" s="135"/>
      <c r="H763" s="135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5"/>
      <c r="T763" s="135"/>
      <c r="U763" s="135"/>
      <c r="V763" s="135"/>
      <c r="W763" s="135"/>
      <c r="X763" s="135"/>
      <c r="Y763" s="135"/>
      <c r="Z763" s="135"/>
    </row>
    <row r="764" spans="1:26" ht="23.25" customHeight="1">
      <c r="A764" s="135"/>
      <c r="B764" s="135"/>
      <c r="C764" s="135"/>
      <c r="D764" s="135"/>
      <c r="E764" s="135"/>
      <c r="F764" s="135"/>
      <c r="G764" s="135"/>
      <c r="H764" s="135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5"/>
      <c r="T764" s="135"/>
      <c r="U764" s="135"/>
      <c r="V764" s="135"/>
      <c r="W764" s="135"/>
      <c r="X764" s="135"/>
      <c r="Y764" s="135"/>
      <c r="Z764" s="135"/>
    </row>
    <row r="765" spans="1:26" ht="23.25" customHeight="1">
      <c r="A765" s="135"/>
      <c r="B765" s="135"/>
      <c r="C765" s="135"/>
      <c r="D765" s="135"/>
      <c r="E765" s="135"/>
      <c r="F765" s="135"/>
      <c r="G765" s="135"/>
      <c r="H765" s="135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5"/>
      <c r="T765" s="135"/>
      <c r="U765" s="135"/>
      <c r="V765" s="135"/>
      <c r="W765" s="135"/>
      <c r="X765" s="135"/>
      <c r="Y765" s="135"/>
      <c r="Z765" s="135"/>
    </row>
    <row r="766" spans="1:26" ht="23.25" customHeight="1">
      <c r="A766" s="135"/>
      <c r="B766" s="135"/>
      <c r="C766" s="135"/>
      <c r="D766" s="135"/>
      <c r="E766" s="135"/>
      <c r="F766" s="135"/>
      <c r="G766" s="135"/>
      <c r="H766" s="135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5"/>
      <c r="T766" s="135"/>
      <c r="U766" s="135"/>
      <c r="V766" s="135"/>
      <c r="W766" s="135"/>
      <c r="X766" s="135"/>
      <c r="Y766" s="135"/>
      <c r="Z766" s="135"/>
    </row>
    <row r="767" spans="1:26" ht="23.25" customHeight="1">
      <c r="A767" s="135"/>
      <c r="B767" s="135"/>
      <c r="C767" s="135"/>
      <c r="D767" s="135"/>
      <c r="E767" s="135"/>
      <c r="F767" s="135"/>
      <c r="G767" s="135"/>
      <c r="H767" s="135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5"/>
      <c r="T767" s="135"/>
      <c r="U767" s="135"/>
      <c r="V767" s="135"/>
      <c r="W767" s="135"/>
      <c r="X767" s="135"/>
      <c r="Y767" s="135"/>
      <c r="Z767" s="135"/>
    </row>
    <row r="768" spans="1:26" ht="23.25" customHeight="1">
      <c r="A768" s="135"/>
      <c r="B768" s="135"/>
      <c r="C768" s="135"/>
      <c r="D768" s="135"/>
      <c r="E768" s="135"/>
      <c r="F768" s="135"/>
      <c r="G768" s="135"/>
      <c r="H768" s="135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5"/>
      <c r="T768" s="135"/>
      <c r="U768" s="135"/>
      <c r="V768" s="135"/>
      <c r="W768" s="135"/>
      <c r="X768" s="135"/>
      <c r="Y768" s="135"/>
      <c r="Z768" s="135"/>
    </row>
    <row r="769" spans="1:26" ht="23.25" customHeight="1">
      <c r="A769" s="135"/>
      <c r="B769" s="135"/>
      <c r="C769" s="135"/>
      <c r="D769" s="135"/>
      <c r="E769" s="135"/>
      <c r="F769" s="135"/>
      <c r="G769" s="135"/>
      <c r="H769" s="135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5"/>
      <c r="T769" s="135"/>
      <c r="U769" s="135"/>
      <c r="V769" s="135"/>
      <c r="W769" s="135"/>
      <c r="X769" s="135"/>
      <c r="Y769" s="135"/>
      <c r="Z769" s="135"/>
    </row>
    <row r="770" spans="1:26" ht="23.25" customHeight="1">
      <c r="A770" s="135"/>
      <c r="B770" s="135"/>
      <c r="C770" s="135"/>
      <c r="D770" s="135"/>
      <c r="E770" s="135"/>
      <c r="F770" s="135"/>
      <c r="G770" s="135"/>
      <c r="H770" s="135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5"/>
      <c r="T770" s="135"/>
      <c r="U770" s="135"/>
      <c r="V770" s="135"/>
      <c r="W770" s="135"/>
      <c r="X770" s="135"/>
      <c r="Y770" s="135"/>
      <c r="Z770" s="135"/>
    </row>
    <row r="771" spans="1:26" ht="23.25" customHeight="1">
      <c r="A771" s="135"/>
      <c r="B771" s="135"/>
      <c r="C771" s="135"/>
      <c r="D771" s="135"/>
      <c r="E771" s="135"/>
      <c r="F771" s="135"/>
      <c r="G771" s="135"/>
      <c r="H771" s="135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5"/>
      <c r="T771" s="135"/>
      <c r="U771" s="135"/>
      <c r="V771" s="135"/>
      <c r="W771" s="135"/>
      <c r="X771" s="135"/>
      <c r="Y771" s="135"/>
      <c r="Z771" s="135"/>
    </row>
    <row r="772" spans="1:26" ht="23.25" customHeight="1">
      <c r="A772" s="135"/>
      <c r="B772" s="135"/>
      <c r="C772" s="135"/>
      <c r="D772" s="135"/>
      <c r="E772" s="135"/>
      <c r="F772" s="135"/>
      <c r="G772" s="135"/>
      <c r="H772" s="135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5"/>
      <c r="T772" s="135"/>
      <c r="U772" s="135"/>
      <c r="V772" s="135"/>
      <c r="W772" s="135"/>
      <c r="X772" s="135"/>
      <c r="Y772" s="135"/>
      <c r="Z772" s="135"/>
    </row>
    <row r="773" spans="1:26" ht="23.25" customHeight="1">
      <c r="A773" s="135"/>
      <c r="B773" s="135"/>
      <c r="C773" s="135"/>
      <c r="D773" s="135"/>
      <c r="E773" s="135"/>
      <c r="F773" s="135"/>
      <c r="G773" s="135"/>
      <c r="H773" s="135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5"/>
      <c r="T773" s="135"/>
      <c r="U773" s="135"/>
      <c r="V773" s="135"/>
      <c r="W773" s="135"/>
      <c r="X773" s="135"/>
      <c r="Y773" s="135"/>
      <c r="Z773" s="135"/>
    </row>
    <row r="774" spans="1:26" ht="23.25" customHeight="1">
      <c r="A774" s="135"/>
      <c r="B774" s="135"/>
      <c r="C774" s="135"/>
      <c r="D774" s="135"/>
      <c r="E774" s="135"/>
      <c r="F774" s="135"/>
      <c r="G774" s="135"/>
      <c r="H774" s="135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5"/>
      <c r="T774" s="135"/>
      <c r="U774" s="135"/>
      <c r="V774" s="135"/>
      <c r="W774" s="135"/>
      <c r="X774" s="135"/>
      <c r="Y774" s="135"/>
      <c r="Z774" s="135"/>
    </row>
    <row r="775" spans="1:26" ht="23.25" customHeight="1">
      <c r="A775" s="135"/>
      <c r="B775" s="135"/>
      <c r="C775" s="135"/>
      <c r="D775" s="135"/>
      <c r="E775" s="135"/>
      <c r="F775" s="135"/>
      <c r="G775" s="135"/>
      <c r="H775" s="135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5"/>
      <c r="T775" s="135"/>
      <c r="U775" s="135"/>
      <c r="V775" s="135"/>
      <c r="W775" s="135"/>
      <c r="X775" s="135"/>
      <c r="Y775" s="135"/>
      <c r="Z775" s="135"/>
    </row>
    <row r="776" spans="1:26" ht="23.25" customHeight="1">
      <c r="A776" s="135"/>
      <c r="B776" s="135"/>
      <c r="C776" s="135"/>
      <c r="D776" s="135"/>
      <c r="E776" s="135"/>
      <c r="F776" s="135"/>
      <c r="G776" s="135"/>
      <c r="H776" s="135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5"/>
      <c r="T776" s="135"/>
      <c r="U776" s="135"/>
      <c r="V776" s="135"/>
      <c r="W776" s="135"/>
      <c r="X776" s="135"/>
      <c r="Y776" s="135"/>
      <c r="Z776" s="135"/>
    </row>
    <row r="777" spans="1:26" ht="23.25" customHeight="1">
      <c r="A777" s="135"/>
      <c r="B777" s="135"/>
      <c r="C777" s="135"/>
      <c r="D777" s="135"/>
      <c r="E777" s="135"/>
      <c r="F777" s="135"/>
      <c r="G777" s="135"/>
      <c r="H777" s="135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5"/>
      <c r="T777" s="135"/>
      <c r="U777" s="135"/>
      <c r="V777" s="135"/>
      <c r="W777" s="135"/>
      <c r="X777" s="135"/>
      <c r="Y777" s="135"/>
      <c r="Z777" s="135"/>
    </row>
    <row r="778" spans="1:26" ht="23.25" customHeight="1">
      <c r="A778" s="135"/>
      <c r="B778" s="135"/>
      <c r="C778" s="135"/>
      <c r="D778" s="135"/>
      <c r="E778" s="135"/>
      <c r="F778" s="135"/>
      <c r="G778" s="135"/>
      <c r="H778" s="135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5"/>
      <c r="T778" s="135"/>
      <c r="U778" s="135"/>
      <c r="V778" s="135"/>
      <c r="W778" s="135"/>
      <c r="X778" s="135"/>
      <c r="Y778" s="135"/>
      <c r="Z778" s="135"/>
    </row>
    <row r="779" spans="1:26" ht="23.25" customHeight="1">
      <c r="A779" s="135"/>
      <c r="B779" s="135"/>
      <c r="C779" s="135"/>
      <c r="D779" s="135"/>
      <c r="E779" s="135"/>
      <c r="F779" s="135"/>
      <c r="G779" s="135"/>
      <c r="H779" s="135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5"/>
      <c r="T779" s="135"/>
      <c r="U779" s="135"/>
      <c r="V779" s="135"/>
      <c r="W779" s="135"/>
      <c r="X779" s="135"/>
      <c r="Y779" s="135"/>
      <c r="Z779" s="135"/>
    </row>
    <row r="780" spans="1:26" ht="23.25" customHeight="1">
      <c r="A780" s="135"/>
      <c r="B780" s="135"/>
      <c r="C780" s="135"/>
      <c r="D780" s="135"/>
      <c r="E780" s="135"/>
      <c r="F780" s="135"/>
      <c r="G780" s="135"/>
      <c r="H780" s="135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5"/>
      <c r="T780" s="135"/>
      <c r="U780" s="135"/>
      <c r="V780" s="135"/>
      <c r="W780" s="135"/>
      <c r="X780" s="135"/>
      <c r="Y780" s="135"/>
      <c r="Z780" s="135"/>
    </row>
    <row r="781" spans="1:26" ht="23.25" customHeight="1">
      <c r="A781" s="135"/>
      <c r="B781" s="135"/>
      <c r="C781" s="135"/>
      <c r="D781" s="135"/>
      <c r="E781" s="135"/>
      <c r="F781" s="135"/>
      <c r="G781" s="135"/>
      <c r="H781" s="135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5"/>
      <c r="T781" s="135"/>
      <c r="U781" s="135"/>
      <c r="V781" s="135"/>
      <c r="W781" s="135"/>
      <c r="X781" s="135"/>
      <c r="Y781" s="135"/>
      <c r="Z781" s="135"/>
    </row>
    <row r="782" spans="1:26" ht="23.25" customHeight="1">
      <c r="A782" s="135"/>
      <c r="B782" s="135"/>
      <c r="C782" s="135"/>
      <c r="D782" s="135"/>
      <c r="E782" s="135"/>
      <c r="F782" s="135"/>
      <c r="G782" s="135"/>
      <c r="H782" s="135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5"/>
      <c r="T782" s="135"/>
      <c r="U782" s="135"/>
      <c r="V782" s="135"/>
      <c r="W782" s="135"/>
      <c r="X782" s="135"/>
      <c r="Y782" s="135"/>
      <c r="Z782" s="135"/>
    </row>
    <row r="783" spans="1:26" ht="23.25" customHeight="1">
      <c r="A783" s="135"/>
      <c r="B783" s="135"/>
      <c r="C783" s="135"/>
      <c r="D783" s="135"/>
      <c r="E783" s="135"/>
      <c r="F783" s="135"/>
      <c r="G783" s="135"/>
      <c r="H783" s="135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5"/>
      <c r="T783" s="135"/>
      <c r="U783" s="135"/>
      <c r="V783" s="135"/>
      <c r="W783" s="135"/>
      <c r="X783" s="135"/>
      <c r="Y783" s="135"/>
      <c r="Z783" s="135"/>
    </row>
    <row r="784" spans="1:26" ht="23.25" customHeight="1">
      <c r="A784" s="135"/>
      <c r="B784" s="135"/>
      <c r="C784" s="135"/>
      <c r="D784" s="135"/>
      <c r="E784" s="135"/>
      <c r="F784" s="135"/>
      <c r="G784" s="135"/>
      <c r="H784" s="135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5"/>
      <c r="T784" s="135"/>
      <c r="U784" s="135"/>
      <c r="V784" s="135"/>
      <c r="W784" s="135"/>
      <c r="X784" s="135"/>
      <c r="Y784" s="135"/>
      <c r="Z784" s="135"/>
    </row>
    <row r="785" spans="1:26" ht="23.25" customHeight="1">
      <c r="A785" s="135"/>
      <c r="B785" s="135"/>
      <c r="C785" s="135"/>
      <c r="D785" s="135"/>
      <c r="E785" s="135"/>
      <c r="F785" s="135"/>
      <c r="G785" s="135"/>
      <c r="H785" s="135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5"/>
      <c r="T785" s="135"/>
      <c r="U785" s="135"/>
      <c r="V785" s="135"/>
      <c r="W785" s="135"/>
      <c r="X785" s="135"/>
      <c r="Y785" s="135"/>
      <c r="Z785" s="135"/>
    </row>
    <row r="786" spans="1:26" ht="23.25" customHeight="1">
      <c r="A786" s="135"/>
      <c r="B786" s="135"/>
      <c r="C786" s="135"/>
      <c r="D786" s="135"/>
      <c r="E786" s="135"/>
      <c r="F786" s="135"/>
      <c r="G786" s="135"/>
      <c r="H786" s="135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5"/>
      <c r="T786" s="135"/>
      <c r="U786" s="135"/>
      <c r="V786" s="135"/>
      <c r="W786" s="135"/>
      <c r="X786" s="135"/>
      <c r="Y786" s="135"/>
      <c r="Z786" s="135"/>
    </row>
    <row r="787" spans="1:26" ht="23.25" customHeight="1">
      <c r="A787" s="135"/>
      <c r="B787" s="135"/>
      <c r="C787" s="135"/>
      <c r="D787" s="135"/>
      <c r="E787" s="135"/>
      <c r="F787" s="135"/>
      <c r="G787" s="135"/>
      <c r="H787" s="135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5"/>
      <c r="T787" s="135"/>
      <c r="U787" s="135"/>
      <c r="V787" s="135"/>
      <c r="W787" s="135"/>
      <c r="X787" s="135"/>
      <c r="Y787" s="135"/>
      <c r="Z787" s="135"/>
    </row>
    <row r="788" spans="1:26" ht="23.25" customHeight="1">
      <c r="A788" s="135"/>
      <c r="B788" s="135"/>
      <c r="C788" s="135"/>
      <c r="D788" s="135"/>
      <c r="E788" s="135"/>
      <c r="F788" s="135"/>
      <c r="G788" s="135"/>
      <c r="H788" s="135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5"/>
      <c r="T788" s="135"/>
      <c r="U788" s="135"/>
      <c r="V788" s="135"/>
      <c r="W788" s="135"/>
      <c r="X788" s="135"/>
      <c r="Y788" s="135"/>
      <c r="Z788" s="135"/>
    </row>
    <row r="789" spans="1:26" ht="23.25" customHeight="1">
      <c r="A789" s="135"/>
      <c r="B789" s="135"/>
      <c r="C789" s="135"/>
      <c r="D789" s="135"/>
      <c r="E789" s="135"/>
      <c r="F789" s="135"/>
      <c r="G789" s="135"/>
      <c r="H789" s="135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5"/>
      <c r="T789" s="135"/>
      <c r="U789" s="135"/>
      <c r="V789" s="135"/>
      <c r="W789" s="135"/>
      <c r="X789" s="135"/>
      <c r="Y789" s="135"/>
      <c r="Z789" s="135"/>
    </row>
    <row r="790" spans="1:26" ht="23.25" customHeight="1">
      <c r="A790" s="135"/>
      <c r="B790" s="135"/>
      <c r="C790" s="135"/>
      <c r="D790" s="135"/>
      <c r="E790" s="135"/>
      <c r="F790" s="135"/>
      <c r="G790" s="135"/>
      <c r="H790" s="135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5"/>
      <c r="T790" s="135"/>
      <c r="U790" s="135"/>
      <c r="V790" s="135"/>
      <c r="W790" s="135"/>
      <c r="X790" s="135"/>
      <c r="Y790" s="135"/>
      <c r="Z790" s="135"/>
    </row>
    <row r="791" spans="1:26" ht="23.25" customHeight="1">
      <c r="A791" s="135"/>
      <c r="B791" s="135"/>
      <c r="C791" s="135"/>
      <c r="D791" s="135"/>
      <c r="E791" s="135"/>
      <c r="F791" s="135"/>
      <c r="G791" s="135"/>
      <c r="H791" s="135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5"/>
      <c r="T791" s="135"/>
      <c r="U791" s="135"/>
      <c r="V791" s="135"/>
      <c r="W791" s="135"/>
      <c r="X791" s="135"/>
      <c r="Y791" s="135"/>
      <c r="Z791" s="135"/>
    </row>
    <row r="792" spans="1:26" ht="23.25" customHeight="1">
      <c r="A792" s="135"/>
      <c r="B792" s="135"/>
      <c r="C792" s="135"/>
      <c r="D792" s="135"/>
      <c r="E792" s="135"/>
      <c r="F792" s="135"/>
      <c r="G792" s="135"/>
      <c r="H792" s="135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5"/>
      <c r="T792" s="135"/>
      <c r="U792" s="135"/>
      <c r="V792" s="135"/>
      <c r="W792" s="135"/>
      <c r="X792" s="135"/>
      <c r="Y792" s="135"/>
      <c r="Z792" s="135"/>
    </row>
    <row r="793" spans="1:26" ht="23.25" customHeight="1">
      <c r="A793" s="135"/>
      <c r="B793" s="135"/>
      <c r="C793" s="135"/>
      <c r="D793" s="135"/>
      <c r="E793" s="135"/>
      <c r="F793" s="135"/>
      <c r="G793" s="135"/>
      <c r="H793" s="135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5"/>
      <c r="T793" s="135"/>
      <c r="U793" s="135"/>
      <c r="V793" s="135"/>
      <c r="W793" s="135"/>
      <c r="X793" s="135"/>
      <c r="Y793" s="135"/>
      <c r="Z793" s="135"/>
    </row>
    <row r="794" spans="1:26" ht="23.25" customHeight="1">
      <c r="A794" s="135"/>
      <c r="B794" s="135"/>
      <c r="C794" s="135"/>
      <c r="D794" s="135"/>
      <c r="E794" s="135"/>
      <c r="F794" s="135"/>
      <c r="G794" s="135"/>
      <c r="H794" s="135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5"/>
      <c r="T794" s="135"/>
      <c r="U794" s="135"/>
      <c r="V794" s="135"/>
      <c r="W794" s="135"/>
      <c r="X794" s="135"/>
      <c r="Y794" s="135"/>
      <c r="Z794" s="135"/>
    </row>
    <row r="795" spans="1:26" ht="23.25" customHeight="1">
      <c r="A795" s="135"/>
      <c r="B795" s="135"/>
      <c r="C795" s="135"/>
      <c r="D795" s="135"/>
      <c r="E795" s="135"/>
      <c r="F795" s="135"/>
      <c r="G795" s="135"/>
      <c r="H795" s="135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5"/>
      <c r="T795" s="135"/>
      <c r="U795" s="135"/>
      <c r="V795" s="135"/>
      <c r="W795" s="135"/>
      <c r="X795" s="135"/>
      <c r="Y795" s="135"/>
      <c r="Z795" s="135"/>
    </row>
    <row r="796" spans="1:26" ht="23.25" customHeight="1">
      <c r="A796" s="135"/>
      <c r="B796" s="135"/>
      <c r="C796" s="135"/>
      <c r="D796" s="135"/>
      <c r="E796" s="135"/>
      <c r="F796" s="135"/>
      <c r="G796" s="135"/>
      <c r="H796" s="135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5"/>
      <c r="T796" s="135"/>
      <c r="U796" s="135"/>
      <c r="V796" s="135"/>
      <c r="W796" s="135"/>
      <c r="X796" s="135"/>
      <c r="Y796" s="135"/>
      <c r="Z796" s="135"/>
    </row>
    <row r="797" spans="1:26" ht="23.25" customHeight="1">
      <c r="A797" s="135"/>
      <c r="B797" s="135"/>
      <c r="C797" s="135"/>
      <c r="D797" s="135"/>
      <c r="E797" s="135"/>
      <c r="F797" s="135"/>
      <c r="G797" s="135"/>
      <c r="H797" s="135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5"/>
      <c r="T797" s="135"/>
      <c r="U797" s="135"/>
      <c r="V797" s="135"/>
      <c r="W797" s="135"/>
      <c r="X797" s="135"/>
      <c r="Y797" s="135"/>
      <c r="Z797" s="135"/>
    </row>
    <row r="798" spans="1:26" ht="23.25" customHeight="1">
      <c r="A798" s="135"/>
      <c r="B798" s="135"/>
      <c r="C798" s="135"/>
      <c r="D798" s="135"/>
      <c r="E798" s="135"/>
      <c r="F798" s="135"/>
      <c r="G798" s="135"/>
      <c r="H798" s="135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5"/>
      <c r="T798" s="135"/>
      <c r="U798" s="135"/>
      <c r="V798" s="135"/>
      <c r="W798" s="135"/>
      <c r="X798" s="135"/>
      <c r="Y798" s="135"/>
      <c r="Z798" s="135"/>
    </row>
    <row r="799" spans="1:26" ht="23.25" customHeight="1">
      <c r="A799" s="135"/>
      <c r="B799" s="135"/>
      <c r="C799" s="135"/>
      <c r="D799" s="135"/>
      <c r="E799" s="135"/>
      <c r="F799" s="135"/>
      <c r="G799" s="135"/>
      <c r="H799" s="135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5"/>
      <c r="T799" s="135"/>
      <c r="U799" s="135"/>
      <c r="V799" s="135"/>
      <c r="W799" s="135"/>
      <c r="X799" s="135"/>
      <c r="Y799" s="135"/>
      <c r="Z799" s="135"/>
    </row>
    <row r="800" spans="1:26" ht="23.25" customHeight="1">
      <c r="A800" s="135"/>
      <c r="B800" s="135"/>
      <c r="C800" s="135"/>
      <c r="D800" s="135"/>
      <c r="E800" s="135"/>
      <c r="F800" s="135"/>
      <c r="G800" s="135"/>
      <c r="H800" s="135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5"/>
      <c r="T800" s="135"/>
      <c r="U800" s="135"/>
      <c r="V800" s="135"/>
      <c r="W800" s="135"/>
      <c r="X800" s="135"/>
      <c r="Y800" s="135"/>
      <c r="Z800" s="135"/>
    </row>
    <row r="801" spans="1:26" ht="23.25" customHeight="1">
      <c r="A801" s="135"/>
      <c r="B801" s="135"/>
      <c r="C801" s="135"/>
      <c r="D801" s="135"/>
      <c r="E801" s="135"/>
      <c r="F801" s="135"/>
      <c r="G801" s="135"/>
      <c r="H801" s="135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5"/>
      <c r="T801" s="135"/>
      <c r="U801" s="135"/>
      <c r="V801" s="135"/>
      <c r="W801" s="135"/>
      <c r="X801" s="135"/>
      <c r="Y801" s="135"/>
      <c r="Z801" s="135"/>
    </row>
    <row r="802" spans="1:26" ht="23.25" customHeight="1">
      <c r="A802" s="135"/>
      <c r="B802" s="135"/>
      <c r="C802" s="135"/>
      <c r="D802" s="135"/>
      <c r="E802" s="135"/>
      <c r="F802" s="135"/>
      <c r="G802" s="135"/>
      <c r="H802" s="135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5"/>
      <c r="T802" s="135"/>
      <c r="U802" s="135"/>
      <c r="V802" s="135"/>
      <c r="W802" s="135"/>
      <c r="X802" s="135"/>
      <c r="Y802" s="135"/>
      <c r="Z802" s="135"/>
    </row>
    <row r="803" spans="1:26" ht="23.25" customHeight="1">
      <c r="A803" s="135"/>
      <c r="B803" s="135"/>
      <c r="C803" s="135"/>
      <c r="D803" s="135"/>
      <c r="E803" s="135"/>
      <c r="F803" s="135"/>
      <c r="G803" s="135"/>
      <c r="H803" s="135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5"/>
      <c r="T803" s="135"/>
      <c r="U803" s="135"/>
      <c r="V803" s="135"/>
      <c r="W803" s="135"/>
      <c r="X803" s="135"/>
      <c r="Y803" s="135"/>
      <c r="Z803" s="135"/>
    </row>
    <row r="804" spans="1:26" ht="23.25" customHeight="1">
      <c r="A804" s="135"/>
      <c r="B804" s="135"/>
      <c r="C804" s="135"/>
      <c r="D804" s="135"/>
      <c r="E804" s="135"/>
      <c r="F804" s="135"/>
      <c r="G804" s="135"/>
      <c r="H804" s="135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5"/>
      <c r="T804" s="135"/>
      <c r="U804" s="135"/>
      <c r="V804" s="135"/>
      <c r="W804" s="135"/>
      <c r="X804" s="135"/>
      <c r="Y804" s="135"/>
      <c r="Z804" s="135"/>
    </row>
    <row r="805" spans="1:26" ht="23.25" customHeight="1">
      <c r="A805" s="135"/>
      <c r="B805" s="135"/>
      <c r="C805" s="135"/>
      <c r="D805" s="135"/>
      <c r="E805" s="135"/>
      <c r="F805" s="135"/>
      <c r="G805" s="135"/>
      <c r="H805" s="135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5"/>
      <c r="T805" s="135"/>
      <c r="U805" s="135"/>
      <c r="V805" s="135"/>
      <c r="W805" s="135"/>
      <c r="X805" s="135"/>
      <c r="Y805" s="135"/>
      <c r="Z805" s="135"/>
    </row>
    <row r="806" spans="1:26" ht="23.25" customHeight="1">
      <c r="A806" s="135"/>
      <c r="B806" s="135"/>
      <c r="C806" s="135"/>
      <c r="D806" s="135"/>
      <c r="E806" s="135"/>
      <c r="F806" s="135"/>
      <c r="G806" s="135"/>
      <c r="H806" s="135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5"/>
      <c r="T806" s="135"/>
      <c r="U806" s="135"/>
      <c r="V806" s="135"/>
      <c r="W806" s="135"/>
      <c r="X806" s="135"/>
      <c r="Y806" s="135"/>
      <c r="Z806" s="135"/>
    </row>
    <row r="807" spans="1:26" ht="23.25" customHeight="1">
      <c r="A807" s="135"/>
      <c r="B807" s="135"/>
      <c r="C807" s="135"/>
      <c r="D807" s="135"/>
      <c r="E807" s="135"/>
      <c r="F807" s="135"/>
      <c r="G807" s="135"/>
      <c r="H807" s="135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5"/>
      <c r="T807" s="135"/>
      <c r="U807" s="135"/>
      <c r="V807" s="135"/>
      <c r="W807" s="135"/>
      <c r="X807" s="135"/>
      <c r="Y807" s="135"/>
      <c r="Z807" s="135"/>
    </row>
    <row r="808" spans="1:26" ht="23.25" customHeight="1">
      <c r="A808" s="135"/>
      <c r="B808" s="135"/>
      <c r="C808" s="135"/>
      <c r="D808" s="135"/>
      <c r="E808" s="135"/>
      <c r="F808" s="135"/>
      <c r="G808" s="135"/>
      <c r="H808" s="135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5"/>
      <c r="T808" s="135"/>
      <c r="U808" s="135"/>
      <c r="V808" s="135"/>
      <c r="W808" s="135"/>
      <c r="X808" s="135"/>
      <c r="Y808" s="135"/>
      <c r="Z808" s="135"/>
    </row>
    <row r="809" spans="1:26" ht="23.25" customHeight="1">
      <c r="A809" s="135"/>
      <c r="B809" s="135"/>
      <c r="C809" s="135"/>
      <c r="D809" s="135"/>
      <c r="E809" s="135"/>
      <c r="F809" s="135"/>
      <c r="G809" s="135"/>
      <c r="H809" s="135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5"/>
      <c r="T809" s="135"/>
      <c r="U809" s="135"/>
      <c r="V809" s="135"/>
      <c r="W809" s="135"/>
      <c r="X809" s="135"/>
      <c r="Y809" s="135"/>
      <c r="Z809" s="135"/>
    </row>
    <row r="810" spans="1:26" ht="23.25" customHeight="1">
      <c r="A810" s="135"/>
      <c r="B810" s="135"/>
      <c r="C810" s="135"/>
      <c r="D810" s="135"/>
      <c r="E810" s="135"/>
      <c r="F810" s="135"/>
      <c r="G810" s="135"/>
      <c r="H810" s="135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5"/>
      <c r="T810" s="135"/>
      <c r="U810" s="135"/>
      <c r="V810" s="135"/>
      <c r="W810" s="135"/>
      <c r="X810" s="135"/>
      <c r="Y810" s="135"/>
      <c r="Z810" s="135"/>
    </row>
    <row r="811" spans="1:26" ht="23.25" customHeight="1">
      <c r="A811" s="135"/>
      <c r="B811" s="135"/>
      <c r="C811" s="135"/>
      <c r="D811" s="135"/>
      <c r="E811" s="135"/>
      <c r="F811" s="135"/>
      <c r="G811" s="135"/>
      <c r="H811" s="135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5"/>
      <c r="T811" s="135"/>
      <c r="U811" s="135"/>
      <c r="V811" s="135"/>
      <c r="W811" s="135"/>
      <c r="X811" s="135"/>
      <c r="Y811" s="135"/>
      <c r="Z811" s="135"/>
    </row>
    <row r="812" spans="1:26" ht="23.25" customHeight="1">
      <c r="A812" s="135"/>
      <c r="B812" s="135"/>
      <c r="C812" s="135"/>
      <c r="D812" s="135"/>
      <c r="E812" s="135"/>
      <c r="F812" s="135"/>
      <c r="G812" s="135"/>
      <c r="H812" s="135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5"/>
      <c r="T812" s="135"/>
      <c r="U812" s="135"/>
      <c r="V812" s="135"/>
      <c r="W812" s="135"/>
      <c r="X812" s="135"/>
      <c r="Y812" s="135"/>
      <c r="Z812" s="135"/>
    </row>
    <row r="813" spans="1:26" ht="23.25" customHeight="1">
      <c r="A813" s="135"/>
      <c r="B813" s="135"/>
      <c r="C813" s="135"/>
      <c r="D813" s="135"/>
      <c r="E813" s="135"/>
      <c r="F813" s="135"/>
      <c r="G813" s="135"/>
      <c r="H813" s="135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5"/>
      <c r="T813" s="135"/>
      <c r="U813" s="135"/>
      <c r="V813" s="135"/>
      <c r="W813" s="135"/>
      <c r="X813" s="135"/>
      <c r="Y813" s="135"/>
      <c r="Z813" s="135"/>
    </row>
    <row r="814" spans="1:26" ht="23.25" customHeight="1">
      <c r="A814" s="135"/>
      <c r="B814" s="135"/>
      <c r="C814" s="135"/>
      <c r="D814" s="135"/>
      <c r="E814" s="135"/>
      <c r="F814" s="135"/>
      <c r="G814" s="135"/>
      <c r="H814" s="135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5"/>
      <c r="T814" s="135"/>
      <c r="U814" s="135"/>
      <c r="V814" s="135"/>
      <c r="W814" s="135"/>
      <c r="X814" s="135"/>
      <c r="Y814" s="135"/>
      <c r="Z814" s="135"/>
    </row>
    <row r="815" spans="1:26" ht="23.25" customHeight="1">
      <c r="A815" s="135"/>
      <c r="B815" s="135"/>
      <c r="C815" s="135"/>
      <c r="D815" s="135"/>
      <c r="E815" s="135"/>
      <c r="F815" s="135"/>
      <c r="G815" s="135"/>
      <c r="H815" s="135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5"/>
      <c r="T815" s="135"/>
      <c r="U815" s="135"/>
      <c r="V815" s="135"/>
      <c r="W815" s="135"/>
      <c r="X815" s="135"/>
      <c r="Y815" s="135"/>
      <c r="Z815" s="135"/>
    </row>
    <row r="816" spans="1:26" ht="23.25" customHeight="1">
      <c r="A816" s="135"/>
      <c r="B816" s="135"/>
      <c r="C816" s="135"/>
      <c r="D816" s="135"/>
      <c r="E816" s="135"/>
      <c r="F816" s="135"/>
      <c r="G816" s="135"/>
      <c r="H816" s="135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5"/>
      <c r="T816" s="135"/>
      <c r="U816" s="135"/>
      <c r="V816" s="135"/>
      <c r="W816" s="135"/>
      <c r="X816" s="135"/>
      <c r="Y816" s="135"/>
      <c r="Z816" s="135"/>
    </row>
    <row r="817" spans="1:26" ht="23.25" customHeight="1">
      <c r="A817" s="135"/>
      <c r="B817" s="135"/>
      <c r="C817" s="135"/>
      <c r="D817" s="135"/>
      <c r="E817" s="135"/>
      <c r="F817" s="135"/>
      <c r="G817" s="135"/>
      <c r="H817" s="135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5"/>
      <c r="T817" s="135"/>
      <c r="U817" s="135"/>
      <c r="V817" s="135"/>
      <c r="W817" s="135"/>
      <c r="X817" s="135"/>
      <c r="Y817" s="135"/>
      <c r="Z817" s="135"/>
    </row>
    <row r="818" spans="1:26" ht="23.25" customHeight="1">
      <c r="A818" s="135"/>
      <c r="B818" s="135"/>
      <c r="C818" s="135"/>
      <c r="D818" s="135"/>
      <c r="E818" s="135"/>
      <c r="F818" s="135"/>
      <c r="G818" s="135"/>
      <c r="H818" s="135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5"/>
      <c r="T818" s="135"/>
      <c r="U818" s="135"/>
      <c r="V818" s="135"/>
      <c r="W818" s="135"/>
      <c r="X818" s="135"/>
      <c r="Y818" s="135"/>
      <c r="Z818" s="135"/>
    </row>
    <row r="819" spans="1:26" ht="23.25" customHeight="1">
      <c r="A819" s="135"/>
      <c r="B819" s="135"/>
      <c r="C819" s="135"/>
      <c r="D819" s="135"/>
      <c r="E819" s="135"/>
      <c r="F819" s="135"/>
      <c r="G819" s="135"/>
      <c r="H819" s="135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5"/>
      <c r="T819" s="135"/>
      <c r="U819" s="135"/>
      <c r="V819" s="135"/>
      <c r="W819" s="135"/>
      <c r="X819" s="135"/>
      <c r="Y819" s="135"/>
      <c r="Z819" s="135"/>
    </row>
    <row r="820" spans="1:26" ht="23.25" customHeight="1">
      <c r="A820" s="135"/>
      <c r="B820" s="135"/>
      <c r="C820" s="135"/>
      <c r="D820" s="135"/>
      <c r="E820" s="135"/>
      <c r="F820" s="135"/>
      <c r="G820" s="135"/>
      <c r="H820" s="135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5"/>
      <c r="T820" s="135"/>
      <c r="U820" s="135"/>
      <c r="V820" s="135"/>
      <c r="W820" s="135"/>
      <c r="X820" s="135"/>
      <c r="Y820" s="135"/>
      <c r="Z820" s="135"/>
    </row>
    <row r="821" spans="1:26" ht="23.25" customHeight="1">
      <c r="A821" s="135"/>
      <c r="B821" s="135"/>
      <c r="C821" s="135"/>
      <c r="D821" s="135"/>
      <c r="E821" s="135"/>
      <c r="F821" s="135"/>
      <c r="G821" s="135"/>
      <c r="H821" s="135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5"/>
      <c r="T821" s="135"/>
      <c r="U821" s="135"/>
      <c r="V821" s="135"/>
      <c r="W821" s="135"/>
      <c r="X821" s="135"/>
      <c r="Y821" s="135"/>
      <c r="Z821" s="135"/>
    </row>
    <row r="822" spans="1:26" ht="23.25" customHeight="1">
      <c r="A822" s="135"/>
      <c r="B822" s="135"/>
      <c r="C822" s="135"/>
      <c r="D822" s="135"/>
      <c r="E822" s="135"/>
      <c r="F822" s="135"/>
      <c r="G822" s="135"/>
      <c r="H822" s="135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5"/>
      <c r="T822" s="135"/>
      <c r="U822" s="135"/>
      <c r="V822" s="135"/>
      <c r="W822" s="135"/>
      <c r="X822" s="135"/>
      <c r="Y822" s="135"/>
      <c r="Z822" s="135"/>
    </row>
    <row r="823" spans="1:26" ht="23.25" customHeight="1">
      <c r="A823" s="135"/>
      <c r="B823" s="135"/>
      <c r="C823" s="135"/>
      <c r="D823" s="135"/>
      <c r="E823" s="135"/>
      <c r="F823" s="135"/>
      <c r="G823" s="135"/>
      <c r="H823" s="135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5"/>
      <c r="T823" s="135"/>
      <c r="U823" s="135"/>
      <c r="V823" s="135"/>
      <c r="W823" s="135"/>
      <c r="X823" s="135"/>
      <c r="Y823" s="135"/>
      <c r="Z823" s="135"/>
    </row>
    <row r="824" spans="1:26" ht="23.25" customHeight="1">
      <c r="A824" s="135"/>
      <c r="B824" s="135"/>
      <c r="C824" s="135"/>
      <c r="D824" s="135"/>
      <c r="E824" s="135"/>
      <c r="F824" s="135"/>
      <c r="G824" s="135"/>
      <c r="H824" s="135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5"/>
      <c r="T824" s="135"/>
      <c r="U824" s="135"/>
      <c r="V824" s="135"/>
      <c r="W824" s="135"/>
      <c r="X824" s="135"/>
      <c r="Y824" s="135"/>
      <c r="Z824" s="135"/>
    </row>
    <row r="825" spans="1:26" ht="23.25" customHeight="1">
      <c r="A825" s="135"/>
      <c r="B825" s="135"/>
      <c r="C825" s="135"/>
      <c r="D825" s="135"/>
      <c r="E825" s="135"/>
      <c r="F825" s="135"/>
      <c r="G825" s="135"/>
      <c r="H825" s="135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5"/>
      <c r="T825" s="135"/>
      <c r="U825" s="135"/>
      <c r="V825" s="135"/>
      <c r="W825" s="135"/>
      <c r="X825" s="135"/>
      <c r="Y825" s="135"/>
      <c r="Z825" s="135"/>
    </row>
    <row r="826" spans="1:26" ht="23.25" customHeight="1">
      <c r="A826" s="135"/>
      <c r="B826" s="135"/>
      <c r="C826" s="135"/>
      <c r="D826" s="135"/>
      <c r="E826" s="135"/>
      <c r="F826" s="135"/>
      <c r="G826" s="135"/>
      <c r="H826" s="135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5"/>
      <c r="T826" s="135"/>
      <c r="U826" s="135"/>
      <c r="V826" s="135"/>
      <c r="W826" s="135"/>
      <c r="X826" s="135"/>
      <c r="Y826" s="135"/>
      <c r="Z826" s="135"/>
    </row>
    <row r="827" spans="1:26" ht="23.25" customHeight="1">
      <c r="A827" s="135"/>
      <c r="B827" s="135"/>
      <c r="C827" s="135"/>
      <c r="D827" s="135"/>
      <c r="E827" s="135"/>
      <c r="F827" s="135"/>
      <c r="G827" s="135"/>
      <c r="H827" s="135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5"/>
      <c r="T827" s="135"/>
      <c r="U827" s="135"/>
      <c r="V827" s="135"/>
      <c r="W827" s="135"/>
      <c r="X827" s="135"/>
      <c r="Y827" s="135"/>
      <c r="Z827" s="135"/>
    </row>
    <row r="828" spans="1:26" ht="23.25" customHeight="1">
      <c r="A828" s="135"/>
      <c r="B828" s="135"/>
      <c r="C828" s="135"/>
      <c r="D828" s="135"/>
      <c r="E828" s="135"/>
      <c r="F828" s="135"/>
      <c r="G828" s="135"/>
      <c r="H828" s="135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5"/>
      <c r="T828" s="135"/>
      <c r="U828" s="135"/>
      <c r="V828" s="135"/>
      <c r="W828" s="135"/>
      <c r="X828" s="135"/>
      <c r="Y828" s="135"/>
      <c r="Z828" s="135"/>
    </row>
    <row r="829" spans="1:26" ht="23.25" customHeight="1">
      <c r="A829" s="135"/>
      <c r="B829" s="135"/>
      <c r="C829" s="135"/>
      <c r="D829" s="135"/>
      <c r="E829" s="135"/>
      <c r="F829" s="135"/>
      <c r="G829" s="135"/>
      <c r="H829" s="135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5"/>
      <c r="T829" s="135"/>
      <c r="U829" s="135"/>
      <c r="V829" s="135"/>
      <c r="W829" s="135"/>
      <c r="X829" s="135"/>
      <c r="Y829" s="135"/>
      <c r="Z829" s="135"/>
    </row>
    <row r="830" spans="1:26" ht="23.25" customHeight="1">
      <c r="A830" s="135"/>
      <c r="B830" s="135"/>
      <c r="C830" s="135"/>
      <c r="D830" s="135"/>
      <c r="E830" s="135"/>
      <c r="F830" s="135"/>
      <c r="G830" s="135"/>
      <c r="H830" s="135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5"/>
      <c r="T830" s="135"/>
      <c r="U830" s="135"/>
      <c r="V830" s="135"/>
      <c r="W830" s="135"/>
      <c r="X830" s="135"/>
      <c r="Y830" s="135"/>
      <c r="Z830" s="135"/>
    </row>
    <row r="831" spans="1:26" ht="23.25" customHeight="1">
      <c r="A831" s="135"/>
      <c r="B831" s="135"/>
      <c r="C831" s="135"/>
      <c r="D831" s="135"/>
      <c r="E831" s="135"/>
      <c r="F831" s="135"/>
      <c r="G831" s="135"/>
      <c r="H831" s="135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5"/>
      <c r="T831" s="135"/>
      <c r="U831" s="135"/>
      <c r="V831" s="135"/>
      <c r="W831" s="135"/>
      <c r="X831" s="135"/>
      <c r="Y831" s="135"/>
      <c r="Z831" s="135"/>
    </row>
    <row r="832" spans="1:26" ht="23.25" customHeight="1">
      <c r="A832" s="135"/>
      <c r="B832" s="135"/>
      <c r="C832" s="135"/>
      <c r="D832" s="135"/>
      <c r="E832" s="135"/>
      <c r="F832" s="135"/>
      <c r="G832" s="135"/>
      <c r="H832" s="135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5"/>
      <c r="T832" s="135"/>
      <c r="U832" s="135"/>
      <c r="V832" s="135"/>
      <c r="W832" s="135"/>
      <c r="X832" s="135"/>
      <c r="Y832" s="135"/>
      <c r="Z832" s="135"/>
    </row>
    <row r="833" spans="1:26" ht="23.25" customHeight="1">
      <c r="A833" s="135"/>
      <c r="B833" s="135"/>
      <c r="C833" s="135"/>
      <c r="D833" s="135"/>
      <c r="E833" s="135"/>
      <c r="F833" s="135"/>
      <c r="G833" s="135"/>
      <c r="H833" s="135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5"/>
      <c r="T833" s="135"/>
      <c r="U833" s="135"/>
      <c r="V833" s="135"/>
      <c r="W833" s="135"/>
      <c r="X833" s="135"/>
      <c r="Y833" s="135"/>
      <c r="Z833" s="135"/>
    </row>
    <row r="834" spans="1:26" ht="23.25" customHeight="1">
      <c r="A834" s="135"/>
      <c r="B834" s="135"/>
      <c r="C834" s="135"/>
      <c r="D834" s="135"/>
      <c r="E834" s="135"/>
      <c r="F834" s="135"/>
      <c r="G834" s="135"/>
      <c r="H834" s="135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5"/>
      <c r="T834" s="135"/>
      <c r="U834" s="135"/>
      <c r="V834" s="135"/>
      <c r="W834" s="135"/>
      <c r="X834" s="135"/>
      <c r="Y834" s="135"/>
      <c r="Z834" s="135"/>
    </row>
    <row r="835" spans="1:26" ht="23.25" customHeight="1">
      <c r="A835" s="135"/>
      <c r="B835" s="135"/>
      <c r="C835" s="135"/>
      <c r="D835" s="135"/>
      <c r="E835" s="135"/>
      <c r="F835" s="135"/>
      <c r="G835" s="135"/>
      <c r="H835" s="135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5"/>
      <c r="T835" s="135"/>
      <c r="U835" s="135"/>
      <c r="V835" s="135"/>
      <c r="W835" s="135"/>
      <c r="X835" s="135"/>
      <c r="Y835" s="135"/>
      <c r="Z835" s="135"/>
    </row>
    <row r="836" spans="1:26" ht="23.25" customHeight="1">
      <c r="A836" s="135"/>
      <c r="B836" s="135"/>
      <c r="C836" s="135"/>
      <c r="D836" s="135"/>
      <c r="E836" s="135"/>
      <c r="F836" s="135"/>
      <c r="G836" s="135"/>
      <c r="H836" s="135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5"/>
      <c r="T836" s="135"/>
      <c r="U836" s="135"/>
      <c r="V836" s="135"/>
      <c r="W836" s="135"/>
      <c r="X836" s="135"/>
      <c r="Y836" s="135"/>
      <c r="Z836" s="135"/>
    </row>
    <row r="837" spans="1:26" ht="23.25" customHeight="1">
      <c r="A837" s="135"/>
      <c r="B837" s="135"/>
      <c r="C837" s="135"/>
      <c r="D837" s="135"/>
      <c r="E837" s="135"/>
      <c r="F837" s="135"/>
      <c r="G837" s="135"/>
      <c r="H837" s="135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5"/>
      <c r="T837" s="135"/>
      <c r="U837" s="135"/>
      <c r="V837" s="135"/>
      <c r="W837" s="135"/>
      <c r="X837" s="135"/>
      <c r="Y837" s="135"/>
      <c r="Z837" s="135"/>
    </row>
    <row r="838" spans="1:26" ht="23.25" customHeight="1">
      <c r="A838" s="135"/>
      <c r="B838" s="135"/>
      <c r="C838" s="135"/>
      <c r="D838" s="135"/>
      <c r="E838" s="135"/>
      <c r="F838" s="135"/>
      <c r="G838" s="135"/>
      <c r="H838" s="135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5"/>
      <c r="T838" s="135"/>
      <c r="U838" s="135"/>
      <c r="V838" s="135"/>
      <c r="W838" s="135"/>
      <c r="X838" s="135"/>
      <c r="Y838" s="135"/>
      <c r="Z838" s="135"/>
    </row>
    <row r="839" spans="1:26" ht="23.25" customHeight="1">
      <c r="A839" s="135"/>
      <c r="B839" s="135"/>
      <c r="C839" s="135"/>
      <c r="D839" s="135"/>
      <c r="E839" s="135"/>
      <c r="F839" s="135"/>
      <c r="G839" s="135"/>
      <c r="H839" s="135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5"/>
      <c r="T839" s="135"/>
      <c r="U839" s="135"/>
      <c r="V839" s="135"/>
      <c r="W839" s="135"/>
      <c r="X839" s="135"/>
      <c r="Y839" s="135"/>
      <c r="Z839" s="135"/>
    </row>
    <row r="840" spans="1:26" ht="23.25" customHeight="1">
      <c r="A840" s="135"/>
      <c r="B840" s="135"/>
      <c r="C840" s="135"/>
      <c r="D840" s="135"/>
      <c r="E840" s="135"/>
      <c r="F840" s="135"/>
      <c r="G840" s="135"/>
      <c r="H840" s="135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5"/>
      <c r="T840" s="135"/>
      <c r="U840" s="135"/>
      <c r="V840" s="135"/>
      <c r="W840" s="135"/>
      <c r="X840" s="135"/>
      <c r="Y840" s="135"/>
      <c r="Z840" s="135"/>
    </row>
    <row r="841" spans="1:26" ht="23.25" customHeight="1">
      <c r="A841" s="135"/>
      <c r="B841" s="135"/>
      <c r="C841" s="135"/>
      <c r="D841" s="135"/>
      <c r="E841" s="135"/>
      <c r="F841" s="135"/>
      <c r="G841" s="135"/>
      <c r="H841" s="135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5"/>
      <c r="T841" s="135"/>
      <c r="U841" s="135"/>
      <c r="V841" s="135"/>
      <c r="W841" s="135"/>
      <c r="X841" s="135"/>
      <c r="Y841" s="135"/>
      <c r="Z841" s="135"/>
    </row>
    <row r="842" spans="1:26" ht="23.25" customHeight="1">
      <c r="A842" s="135"/>
      <c r="B842" s="135"/>
      <c r="C842" s="135"/>
      <c r="D842" s="135"/>
      <c r="E842" s="135"/>
      <c r="F842" s="135"/>
      <c r="G842" s="135"/>
      <c r="H842" s="135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5"/>
      <c r="T842" s="135"/>
      <c r="U842" s="135"/>
      <c r="V842" s="135"/>
      <c r="W842" s="135"/>
      <c r="X842" s="135"/>
      <c r="Y842" s="135"/>
      <c r="Z842" s="135"/>
    </row>
    <row r="843" spans="1:26" ht="23.25" customHeight="1">
      <c r="A843" s="135"/>
      <c r="B843" s="135"/>
      <c r="C843" s="135"/>
      <c r="D843" s="135"/>
      <c r="E843" s="135"/>
      <c r="F843" s="135"/>
      <c r="G843" s="135"/>
      <c r="H843" s="135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5"/>
      <c r="T843" s="135"/>
      <c r="U843" s="135"/>
      <c r="V843" s="135"/>
      <c r="W843" s="135"/>
      <c r="X843" s="135"/>
      <c r="Y843" s="135"/>
      <c r="Z843" s="135"/>
    </row>
    <row r="844" spans="1:26" ht="23.25" customHeight="1">
      <c r="A844" s="135"/>
      <c r="B844" s="135"/>
      <c r="C844" s="135"/>
      <c r="D844" s="135"/>
      <c r="E844" s="135"/>
      <c r="F844" s="135"/>
      <c r="G844" s="135"/>
      <c r="H844" s="135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5"/>
      <c r="T844" s="135"/>
      <c r="U844" s="135"/>
      <c r="V844" s="135"/>
      <c r="W844" s="135"/>
      <c r="X844" s="135"/>
      <c r="Y844" s="135"/>
      <c r="Z844" s="135"/>
    </row>
    <row r="845" spans="1:26" ht="23.25" customHeight="1">
      <c r="A845" s="135"/>
      <c r="B845" s="135"/>
      <c r="C845" s="135"/>
      <c r="D845" s="135"/>
      <c r="E845" s="135"/>
      <c r="F845" s="135"/>
      <c r="G845" s="135"/>
      <c r="H845" s="135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5"/>
      <c r="T845" s="135"/>
      <c r="U845" s="135"/>
      <c r="V845" s="135"/>
      <c r="W845" s="135"/>
      <c r="X845" s="135"/>
      <c r="Y845" s="135"/>
      <c r="Z845" s="135"/>
    </row>
    <row r="846" spans="1:26" ht="23.25" customHeight="1">
      <c r="A846" s="135"/>
      <c r="B846" s="135"/>
      <c r="C846" s="135"/>
      <c r="D846" s="135"/>
      <c r="E846" s="135"/>
      <c r="F846" s="135"/>
      <c r="G846" s="135"/>
      <c r="H846" s="135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5"/>
      <c r="T846" s="135"/>
      <c r="U846" s="135"/>
      <c r="V846" s="135"/>
      <c r="W846" s="135"/>
      <c r="X846" s="135"/>
      <c r="Y846" s="135"/>
      <c r="Z846" s="135"/>
    </row>
    <row r="847" spans="1:26" ht="23.25" customHeight="1">
      <c r="A847" s="135"/>
      <c r="B847" s="135"/>
      <c r="C847" s="135"/>
      <c r="D847" s="135"/>
      <c r="E847" s="135"/>
      <c r="F847" s="135"/>
      <c r="G847" s="135"/>
      <c r="H847" s="135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5"/>
      <c r="T847" s="135"/>
      <c r="U847" s="135"/>
      <c r="V847" s="135"/>
      <c r="W847" s="135"/>
      <c r="X847" s="135"/>
      <c r="Y847" s="135"/>
      <c r="Z847" s="135"/>
    </row>
    <row r="848" spans="1:26" ht="23.25" customHeight="1">
      <c r="A848" s="135"/>
      <c r="B848" s="135"/>
      <c r="C848" s="135"/>
      <c r="D848" s="135"/>
      <c r="E848" s="135"/>
      <c r="F848" s="135"/>
      <c r="G848" s="135"/>
      <c r="H848" s="135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5"/>
      <c r="T848" s="135"/>
      <c r="U848" s="135"/>
      <c r="V848" s="135"/>
      <c r="W848" s="135"/>
      <c r="X848" s="135"/>
      <c r="Y848" s="135"/>
      <c r="Z848" s="135"/>
    </row>
    <row r="849" spans="1:26" ht="23.25" customHeight="1">
      <c r="A849" s="135"/>
      <c r="B849" s="135"/>
      <c r="C849" s="135"/>
      <c r="D849" s="135"/>
      <c r="E849" s="135"/>
      <c r="F849" s="135"/>
      <c r="G849" s="135"/>
      <c r="H849" s="135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5"/>
      <c r="T849" s="135"/>
      <c r="U849" s="135"/>
      <c r="V849" s="135"/>
      <c r="W849" s="135"/>
      <c r="X849" s="135"/>
      <c r="Y849" s="135"/>
      <c r="Z849" s="135"/>
    </row>
    <row r="850" spans="1:26" ht="23.25" customHeight="1">
      <c r="A850" s="135"/>
      <c r="B850" s="135"/>
      <c r="C850" s="135"/>
      <c r="D850" s="135"/>
      <c r="E850" s="135"/>
      <c r="F850" s="135"/>
      <c r="G850" s="135"/>
      <c r="H850" s="135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5"/>
      <c r="T850" s="135"/>
      <c r="U850" s="135"/>
      <c r="V850" s="135"/>
      <c r="W850" s="135"/>
      <c r="X850" s="135"/>
      <c r="Y850" s="135"/>
      <c r="Z850" s="135"/>
    </row>
    <row r="851" spans="1:26" ht="23.25" customHeight="1">
      <c r="A851" s="135"/>
      <c r="B851" s="135"/>
      <c r="C851" s="135"/>
      <c r="D851" s="135"/>
      <c r="E851" s="135"/>
      <c r="F851" s="135"/>
      <c r="G851" s="135"/>
      <c r="H851" s="135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5"/>
      <c r="T851" s="135"/>
      <c r="U851" s="135"/>
      <c r="V851" s="135"/>
      <c r="W851" s="135"/>
      <c r="X851" s="135"/>
      <c r="Y851" s="135"/>
      <c r="Z851" s="135"/>
    </row>
    <row r="852" spans="1:26" ht="23.25" customHeight="1">
      <c r="A852" s="135"/>
      <c r="B852" s="135"/>
      <c r="C852" s="135"/>
      <c r="D852" s="135"/>
      <c r="E852" s="135"/>
      <c r="F852" s="135"/>
      <c r="G852" s="135"/>
      <c r="H852" s="135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5"/>
      <c r="T852" s="135"/>
      <c r="U852" s="135"/>
      <c r="V852" s="135"/>
      <c r="W852" s="135"/>
      <c r="X852" s="135"/>
      <c r="Y852" s="135"/>
      <c r="Z852" s="135"/>
    </row>
    <row r="853" spans="1:26" ht="23.25" customHeight="1">
      <c r="A853" s="135"/>
      <c r="B853" s="135"/>
      <c r="C853" s="135"/>
      <c r="D853" s="135"/>
      <c r="E853" s="135"/>
      <c r="F853" s="135"/>
      <c r="G853" s="135"/>
      <c r="H853" s="135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5"/>
      <c r="T853" s="135"/>
      <c r="U853" s="135"/>
      <c r="V853" s="135"/>
      <c r="W853" s="135"/>
      <c r="X853" s="135"/>
      <c r="Y853" s="135"/>
      <c r="Z853" s="135"/>
    </row>
    <row r="854" spans="1:26" ht="23.25" customHeight="1">
      <c r="A854" s="135"/>
      <c r="B854" s="135"/>
      <c r="C854" s="135"/>
      <c r="D854" s="135"/>
      <c r="E854" s="135"/>
      <c r="F854" s="135"/>
      <c r="G854" s="135"/>
      <c r="H854" s="135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5"/>
      <c r="T854" s="135"/>
      <c r="U854" s="135"/>
      <c r="V854" s="135"/>
      <c r="W854" s="135"/>
      <c r="X854" s="135"/>
      <c r="Y854" s="135"/>
      <c r="Z854" s="135"/>
    </row>
    <row r="855" spans="1:26" ht="23.25" customHeight="1">
      <c r="A855" s="135"/>
      <c r="B855" s="135"/>
      <c r="C855" s="135"/>
      <c r="D855" s="135"/>
      <c r="E855" s="135"/>
      <c r="F855" s="135"/>
      <c r="G855" s="135"/>
      <c r="H855" s="135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5"/>
      <c r="T855" s="135"/>
      <c r="U855" s="135"/>
      <c r="V855" s="135"/>
      <c r="W855" s="135"/>
      <c r="X855" s="135"/>
      <c r="Y855" s="135"/>
      <c r="Z855" s="135"/>
    </row>
    <row r="856" spans="1:26" ht="23.25" customHeight="1">
      <c r="A856" s="135"/>
      <c r="B856" s="135"/>
      <c r="C856" s="135"/>
      <c r="D856" s="135"/>
      <c r="E856" s="135"/>
      <c r="F856" s="135"/>
      <c r="G856" s="135"/>
      <c r="H856" s="135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5"/>
      <c r="T856" s="135"/>
      <c r="U856" s="135"/>
      <c r="V856" s="135"/>
      <c r="W856" s="135"/>
      <c r="X856" s="135"/>
      <c r="Y856" s="135"/>
      <c r="Z856" s="135"/>
    </row>
    <row r="857" spans="1:26" ht="23.25" customHeight="1">
      <c r="A857" s="135"/>
      <c r="B857" s="135"/>
      <c r="C857" s="135"/>
      <c r="D857" s="135"/>
      <c r="E857" s="135"/>
      <c r="F857" s="135"/>
      <c r="G857" s="135"/>
      <c r="H857" s="135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5"/>
      <c r="T857" s="135"/>
      <c r="U857" s="135"/>
      <c r="V857" s="135"/>
      <c r="W857" s="135"/>
      <c r="X857" s="135"/>
      <c r="Y857" s="135"/>
      <c r="Z857" s="135"/>
    </row>
    <row r="858" spans="1:26" ht="23.25" customHeight="1">
      <c r="A858" s="135"/>
      <c r="B858" s="135"/>
      <c r="C858" s="135"/>
      <c r="D858" s="135"/>
      <c r="E858" s="135"/>
      <c r="F858" s="135"/>
      <c r="G858" s="135"/>
      <c r="H858" s="135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5"/>
      <c r="T858" s="135"/>
      <c r="U858" s="135"/>
      <c r="V858" s="135"/>
      <c r="W858" s="135"/>
      <c r="X858" s="135"/>
      <c r="Y858" s="135"/>
      <c r="Z858" s="135"/>
    </row>
    <row r="859" spans="1:26" ht="23.25" customHeight="1">
      <c r="A859" s="135"/>
      <c r="B859" s="135"/>
      <c r="C859" s="135"/>
      <c r="D859" s="135"/>
      <c r="E859" s="135"/>
      <c r="F859" s="135"/>
      <c r="G859" s="135"/>
      <c r="H859" s="135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5"/>
      <c r="T859" s="135"/>
      <c r="U859" s="135"/>
      <c r="V859" s="135"/>
      <c r="W859" s="135"/>
      <c r="X859" s="135"/>
      <c r="Y859" s="135"/>
      <c r="Z859" s="135"/>
    </row>
    <row r="860" spans="1:26" ht="23.25" customHeight="1">
      <c r="A860" s="135"/>
      <c r="B860" s="135"/>
      <c r="C860" s="135"/>
      <c r="D860" s="135"/>
      <c r="E860" s="135"/>
      <c r="F860" s="135"/>
      <c r="G860" s="135"/>
      <c r="H860" s="135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5"/>
      <c r="T860" s="135"/>
      <c r="U860" s="135"/>
      <c r="V860" s="135"/>
      <c r="W860" s="135"/>
      <c r="X860" s="135"/>
      <c r="Y860" s="135"/>
      <c r="Z860" s="135"/>
    </row>
    <row r="861" spans="1:26" ht="23.25" customHeight="1">
      <c r="A861" s="135"/>
      <c r="B861" s="135"/>
      <c r="C861" s="135"/>
      <c r="D861" s="135"/>
      <c r="E861" s="135"/>
      <c r="F861" s="135"/>
      <c r="G861" s="135"/>
      <c r="H861" s="135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5"/>
      <c r="T861" s="135"/>
      <c r="U861" s="135"/>
      <c r="V861" s="135"/>
      <c r="W861" s="135"/>
      <c r="X861" s="135"/>
      <c r="Y861" s="135"/>
      <c r="Z861" s="135"/>
    </row>
    <row r="862" spans="1:26" ht="23.25" customHeight="1">
      <c r="A862" s="135"/>
      <c r="B862" s="135"/>
      <c r="C862" s="135"/>
      <c r="D862" s="135"/>
      <c r="E862" s="135"/>
      <c r="F862" s="135"/>
      <c r="G862" s="135"/>
      <c r="H862" s="135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5"/>
      <c r="T862" s="135"/>
      <c r="U862" s="135"/>
      <c r="V862" s="135"/>
      <c r="W862" s="135"/>
      <c r="X862" s="135"/>
      <c r="Y862" s="135"/>
      <c r="Z862" s="135"/>
    </row>
    <row r="863" spans="1:26" ht="23.25" customHeight="1">
      <c r="A863" s="135"/>
      <c r="B863" s="135"/>
      <c r="C863" s="135"/>
      <c r="D863" s="135"/>
      <c r="E863" s="135"/>
      <c r="F863" s="135"/>
      <c r="G863" s="135"/>
      <c r="H863" s="135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5"/>
      <c r="T863" s="135"/>
      <c r="U863" s="135"/>
      <c r="V863" s="135"/>
      <c r="W863" s="135"/>
      <c r="X863" s="135"/>
      <c r="Y863" s="135"/>
      <c r="Z863" s="135"/>
    </row>
    <row r="864" spans="1:26" ht="23.25" customHeight="1">
      <c r="A864" s="135"/>
      <c r="B864" s="135"/>
      <c r="C864" s="135"/>
      <c r="D864" s="135"/>
      <c r="E864" s="135"/>
      <c r="F864" s="135"/>
      <c r="G864" s="135"/>
      <c r="H864" s="135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5"/>
      <c r="T864" s="135"/>
      <c r="U864" s="135"/>
      <c r="V864" s="135"/>
      <c r="W864" s="135"/>
      <c r="X864" s="135"/>
      <c r="Y864" s="135"/>
      <c r="Z864" s="135"/>
    </row>
    <row r="865" spans="1:26" ht="23.25" customHeight="1">
      <c r="A865" s="135"/>
      <c r="B865" s="135"/>
      <c r="C865" s="135"/>
      <c r="D865" s="135"/>
      <c r="E865" s="135"/>
      <c r="F865" s="135"/>
      <c r="G865" s="135"/>
      <c r="H865" s="135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5"/>
      <c r="T865" s="135"/>
      <c r="U865" s="135"/>
      <c r="V865" s="135"/>
      <c r="W865" s="135"/>
      <c r="X865" s="135"/>
      <c r="Y865" s="135"/>
      <c r="Z865" s="135"/>
    </row>
    <row r="866" spans="1:26" ht="23.25" customHeight="1">
      <c r="A866" s="135"/>
      <c r="B866" s="135"/>
      <c r="C866" s="135"/>
      <c r="D866" s="135"/>
      <c r="E866" s="135"/>
      <c r="F866" s="135"/>
      <c r="G866" s="135"/>
      <c r="H866" s="135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5"/>
      <c r="T866" s="135"/>
      <c r="U866" s="135"/>
      <c r="V866" s="135"/>
      <c r="W866" s="135"/>
      <c r="X866" s="135"/>
      <c r="Y866" s="135"/>
      <c r="Z866" s="135"/>
    </row>
    <row r="867" spans="1:26" ht="23.25" customHeight="1">
      <c r="A867" s="135"/>
      <c r="B867" s="135"/>
      <c r="C867" s="135"/>
      <c r="D867" s="135"/>
      <c r="E867" s="135"/>
      <c r="F867" s="135"/>
      <c r="G867" s="135"/>
      <c r="H867" s="135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5"/>
      <c r="T867" s="135"/>
      <c r="U867" s="135"/>
      <c r="V867" s="135"/>
      <c r="W867" s="135"/>
      <c r="X867" s="135"/>
      <c r="Y867" s="135"/>
      <c r="Z867" s="135"/>
    </row>
    <row r="868" spans="1:26" ht="23.25" customHeight="1">
      <c r="A868" s="135"/>
      <c r="B868" s="135"/>
      <c r="C868" s="135"/>
      <c r="D868" s="135"/>
      <c r="E868" s="135"/>
      <c r="F868" s="135"/>
      <c r="G868" s="135"/>
      <c r="H868" s="135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5"/>
      <c r="T868" s="135"/>
      <c r="U868" s="135"/>
      <c r="V868" s="135"/>
      <c r="W868" s="135"/>
      <c r="X868" s="135"/>
      <c r="Y868" s="135"/>
      <c r="Z868" s="135"/>
    </row>
    <row r="869" spans="1:26" ht="23.25" customHeight="1">
      <c r="A869" s="135"/>
      <c r="B869" s="135"/>
      <c r="C869" s="135"/>
      <c r="D869" s="135"/>
      <c r="E869" s="135"/>
      <c r="F869" s="135"/>
      <c r="G869" s="135"/>
      <c r="H869" s="135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5"/>
      <c r="T869" s="135"/>
      <c r="U869" s="135"/>
      <c r="V869" s="135"/>
      <c r="W869" s="135"/>
      <c r="X869" s="135"/>
      <c r="Y869" s="135"/>
      <c r="Z869" s="135"/>
    </row>
    <row r="870" spans="1:26" ht="23.25" customHeight="1">
      <c r="A870" s="135"/>
      <c r="B870" s="135"/>
      <c r="C870" s="135"/>
      <c r="D870" s="135"/>
      <c r="E870" s="135"/>
      <c r="F870" s="135"/>
      <c r="G870" s="135"/>
      <c r="H870" s="135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5"/>
      <c r="T870" s="135"/>
      <c r="U870" s="135"/>
      <c r="V870" s="135"/>
      <c r="W870" s="135"/>
      <c r="X870" s="135"/>
      <c r="Y870" s="135"/>
      <c r="Z870" s="135"/>
    </row>
    <row r="871" spans="1:26" ht="23.25" customHeight="1">
      <c r="A871" s="135"/>
      <c r="B871" s="135"/>
      <c r="C871" s="135"/>
      <c r="D871" s="135"/>
      <c r="E871" s="135"/>
      <c r="F871" s="135"/>
      <c r="G871" s="135"/>
      <c r="H871" s="135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5"/>
      <c r="T871" s="135"/>
      <c r="U871" s="135"/>
      <c r="V871" s="135"/>
      <c r="W871" s="135"/>
      <c r="X871" s="135"/>
      <c r="Y871" s="135"/>
      <c r="Z871" s="135"/>
    </row>
    <row r="872" spans="1:26" ht="23.25" customHeight="1">
      <c r="A872" s="135"/>
      <c r="B872" s="135"/>
      <c r="C872" s="135"/>
      <c r="D872" s="135"/>
      <c r="E872" s="135"/>
      <c r="F872" s="135"/>
      <c r="G872" s="135"/>
      <c r="H872" s="135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5"/>
      <c r="T872" s="135"/>
      <c r="U872" s="135"/>
      <c r="V872" s="135"/>
      <c r="W872" s="135"/>
      <c r="X872" s="135"/>
      <c r="Y872" s="135"/>
      <c r="Z872" s="135"/>
    </row>
    <row r="873" spans="1:26" ht="23.25" customHeight="1">
      <c r="A873" s="135"/>
      <c r="B873" s="135"/>
      <c r="C873" s="135"/>
      <c r="D873" s="135"/>
      <c r="E873" s="135"/>
      <c r="F873" s="135"/>
      <c r="G873" s="135"/>
      <c r="H873" s="135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5"/>
      <c r="T873" s="135"/>
      <c r="U873" s="135"/>
      <c r="V873" s="135"/>
      <c r="W873" s="135"/>
      <c r="X873" s="135"/>
      <c r="Y873" s="135"/>
      <c r="Z873" s="135"/>
    </row>
    <row r="874" spans="1:26" ht="23.25" customHeight="1">
      <c r="A874" s="135"/>
      <c r="B874" s="135"/>
      <c r="C874" s="135"/>
      <c r="D874" s="135"/>
      <c r="E874" s="135"/>
      <c r="F874" s="135"/>
      <c r="G874" s="135"/>
      <c r="H874" s="135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5"/>
      <c r="T874" s="135"/>
      <c r="U874" s="135"/>
      <c r="V874" s="135"/>
      <c r="W874" s="135"/>
      <c r="X874" s="135"/>
      <c r="Y874" s="135"/>
      <c r="Z874" s="135"/>
    </row>
    <row r="875" spans="1:26" ht="23.25" customHeight="1">
      <c r="A875" s="135"/>
      <c r="B875" s="135"/>
      <c r="C875" s="135"/>
      <c r="D875" s="135"/>
      <c r="E875" s="135"/>
      <c r="F875" s="135"/>
      <c r="G875" s="135"/>
      <c r="H875" s="135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5"/>
      <c r="T875" s="135"/>
      <c r="U875" s="135"/>
      <c r="V875" s="135"/>
      <c r="W875" s="135"/>
      <c r="X875" s="135"/>
      <c r="Y875" s="135"/>
      <c r="Z875" s="135"/>
    </row>
    <row r="876" spans="1:26" ht="23.25" customHeight="1">
      <c r="A876" s="135"/>
      <c r="B876" s="135"/>
      <c r="C876" s="135"/>
      <c r="D876" s="135"/>
      <c r="E876" s="135"/>
      <c r="F876" s="135"/>
      <c r="G876" s="135"/>
      <c r="H876" s="135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5"/>
      <c r="T876" s="135"/>
      <c r="U876" s="135"/>
      <c r="V876" s="135"/>
      <c r="W876" s="135"/>
      <c r="X876" s="135"/>
      <c r="Y876" s="135"/>
      <c r="Z876" s="135"/>
    </row>
    <row r="877" spans="1:26" ht="23.25" customHeight="1">
      <c r="A877" s="135"/>
      <c r="B877" s="135"/>
      <c r="C877" s="135"/>
      <c r="D877" s="135"/>
      <c r="E877" s="135"/>
      <c r="F877" s="135"/>
      <c r="G877" s="135"/>
      <c r="H877" s="135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5"/>
      <c r="T877" s="135"/>
      <c r="U877" s="135"/>
      <c r="V877" s="135"/>
      <c r="W877" s="135"/>
      <c r="X877" s="135"/>
      <c r="Y877" s="135"/>
      <c r="Z877" s="135"/>
    </row>
    <row r="878" spans="1:26" ht="23.25" customHeight="1">
      <c r="A878" s="135"/>
      <c r="B878" s="135"/>
      <c r="C878" s="135"/>
      <c r="D878" s="135"/>
      <c r="E878" s="135"/>
      <c r="F878" s="135"/>
      <c r="G878" s="135"/>
      <c r="H878" s="135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5"/>
      <c r="T878" s="135"/>
      <c r="U878" s="135"/>
      <c r="V878" s="135"/>
      <c r="W878" s="135"/>
      <c r="X878" s="135"/>
      <c r="Y878" s="135"/>
      <c r="Z878" s="135"/>
    </row>
    <row r="879" spans="1:26" ht="23.25" customHeight="1">
      <c r="A879" s="135"/>
      <c r="B879" s="135"/>
      <c r="C879" s="135"/>
      <c r="D879" s="135"/>
      <c r="E879" s="135"/>
      <c r="F879" s="135"/>
      <c r="G879" s="135"/>
      <c r="H879" s="135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5"/>
      <c r="T879" s="135"/>
      <c r="U879" s="135"/>
      <c r="V879" s="135"/>
      <c r="W879" s="135"/>
      <c r="X879" s="135"/>
      <c r="Y879" s="135"/>
      <c r="Z879" s="135"/>
    </row>
    <row r="880" spans="1:26" ht="23.25" customHeight="1">
      <c r="A880" s="135"/>
      <c r="B880" s="135"/>
      <c r="C880" s="135"/>
      <c r="D880" s="135"/>
      <c r="E880" s="135"/>
      <c r="F880" s="135"/>
      <c r="G880" s="135"/>
      <c r="H880" s="135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5"/>
      <c r="T880" s="135"/>
      <c r="U880" s="135"/>
      <c r="V880" s="135"/>
      <c r="W880" s="135"/>
      <c r="X880" s="135"/>
      <c r="Y880" s="135"/>
      <c r="Z880" s="135"/>
    </row>
    <row r="881" spans="1:26" ht="23.25" customHeight="1">
      <c r="A881" s="135"/>
      <c r="B881" s="135"/>
      <c r="C881" s="135"/>
      <c r="D881" s="135"/>
      <c r="E881" s="135"/>
      <c r="F881" s="135"/>
      <c r="G881" s="135"/>
      <c r="H881" s="135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5"/>
      <c r="T881" s="135"/>
      <c r="U881" s="135"/>
      <c r="V881" s="135"/>
      <c r="W881" s="135"/>
      <c r="X881" s="135"/>
      <c r="Y881" s="135"/>
      <c r="Z881" s="135"/>
    </row>
    <row r="882" spans="1:26" ht="23.25" customHeight="1">
      <c r="A882" s="135"/>
      <c r="B882" s="135"/>
      <c r="C882" s="135"/>
      <c r="D882" s="135"/>
      <c r="E882" s="135"/>
      <c r="F882" s="135"/>
      <c r="G882" s="135"/>
      <c r="H882" s="135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5"/>
      <c r="T882" s="135"/>
      <c r="U882" s="135"/>
      <c r="V882" s="135"/>
      <c r="W882" s="135"/>
      <c r="X882" s="135"/>
      <c r="Y882" s="135"/>
      <c r="Z882" s="135"/>
    </row>
    <row r="883" spans="1:26" ht="23.25" customHeight="1">
      <c r="A883" s="135"/>
      <c r="B883" s="135"/>
      <c r="C883" s="135"/>
      <c r="D883" s="135"/>
      <c r="E883" s="135"/>
      <c r="F883" s="135"/>
      <c r="G883" s="135"/>
      <c r="H883" s="135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5"/>
      <c r="T883" s="135"/>
      <c r="U883" s="135"/>
      <c r="V883" s="135"/>
      <c r="W883" s="135"/>
      <c r="X883" s="135"/>
      <c r="Y883" s="135"/>
      <c r="Z883" s="135"/>
    </row>
    <row r="884" spans="1:26" ht="23.25" customHeight="1">
      <c r="A884" s="135"/>
      <c r="B884" s="135"/>
      <c r="C884" s="135"/>
      <c r="D884" s="135"/>
      <c r="E884" s="135"/>
      <c r="F884" s="135"/>
      <c r="G884" s="135"/>
      <c r="H884" s="135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5"/>
      <c r="T884" s="135"/>
      <c r="U884" s="135"/>
      <c r="V884" s="135"/>
      <c r="W884" s="135"/>
      <c r="X884" s="135"/>
      <c r="Y884" s="135"/>
      <c r="Z884" s="135"/>
    </row>
    <row r="885" spans="1:26" ht="23.25" customHeight="1">
      <c r="A885" s="135"/>
      <c r="B885" s="135"/>
      <c r="C885" s="135"/>
      <c r="D885" s="135"/>
      <c r="E885" s="135"/>
      <c r="F885" s="135"/>
      <c r="G885" s="135"/>
      <c r="H885" s="135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5"/>
      <c r="T885" s="135"/>
      <c r="U885" s="135"/>
      <c r="V885" s="135"/>
      <c r="W885" s="135"/>
      <c r="X885" s="135"/>
      <c r="Y885" s="135"/>
      <c r="Z885" s="135"/>
    </row>
    <row r="886" spans="1:26" ht="23.25" customHeight="1">
      <c r="A886" s="135"/>
      <c r="B886" s="135"/>
      <c r="C886" s="135"/>
      <c r="D886" s="135"/>
      <c r="E886" s="135"/>
      <c r="F886" s="135"/>
      <c r="G886" s="135"/>
      <c r="H886" s="135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5"/>
      <c r="T886" s="135"/>
      <c r="U886" s="135"/>
      <c r="V886" s="135"/>
      <c r="W886" s="135"/>
      <c r="X886" s="135"/>
      <c r="Y886" s="135"/>
      <c r="Z886" s="135"/>
    </row>
    <row r="887" spans="1:26" ht="23.25" customHeight="1">
      <c r="A887" s="135"/>
      <c r="B887" s="135"/>
      <c r="C887" s="135"/>
      <c r="D887" s="135"/>
      <c r="E887" s="135"/>
      <c r="F887" s="135"/>
      <c r="G887" s="135"/>
      <c r="H887" s="135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5"/>
      <c r="T887" s="135"/>
      <c r="U887" s="135"/>
      <c r="V887" s="135"/>
      <c r="W887" s="135"/>
      <c r="X887" s="135"/>
      <c r="Y887" s="135"/>
      <c r="Z887" s="135"/>
    </row>
    <row r="888" spans="1:26" ht="23.25" customHeight="1">
      <c r="A888" s="135"/>
      <c r="B888" s="135"/>
      <c r="C888" s="135"/>
      <c r="D888" s="135"/>
      <c r="E888" s="135"/>
      <c r="F888" s="135"/>
      <c r="G888" s="135"/>
      <c r="H888" s="135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5"/>
      <c r="T888" s="135"/>
      <c r="U888" s="135"/>
      <c r="V888" s="135"/>
      <c r="W888" s="135"/>
      <c r="X888" s="135"/>
      <c r="Y888" s="135"/>
      <c r="Z888" s="135"/>
    </row>
    <row r="889" spans="1:26" ht="23.25" customHeight="1">
      <c r="A889" s="135"/>
      <c r="B889" s="135"/>
      <c r="C889" s="135"/>
      <c r="D889" s="135"/>
      <c r="E889" s="135"/>
      <c r="F889" s="135"/>
      <c r="G889" s="135"/>
      <c r="H889" s="135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5"/>
      <c r="T889" s="135"/>
      <c r="U889" s="135"/>
      <c r="V889" s="135"/>
      <c r="W889" s="135"/>
      <c r="X889" s="135"/>
      <c r="Y889" s="135"/>
      <c r="Z889" s="135"/>
    </row>
    <row r="890" spans="1:26" ht="23.25" customHeight="1">
      <c r="A890" s="135"/>
      <c r="B890" s="135"/>
      <c r="C890" s="135"/>
      <c r="D890" s="135"/>
      <c r="E890" s="135"/>
      <c r="F890" s="135"/>
      <c r="G890" s="135"/>
      <c r="H890" s="135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5"/>
      <c r="T890" s="135"/>
      <c r="U890" s="135"/>
      <c r="V890" s="135"/>
      <c r="W890" s="135"/>
      <c r="X890" s="135"/>
      <c r="Y890" s="135"/>
      <c r="Z890" s="135"/>
    </row>
    <row r="891" spans="1:26" ht="23.25" customHeight="1">
      <c r="A891" s="135"/>
      <c r="B891" s="135"/>
      <c r="C891" s="135"/>
      <c r="D891" s="135"/>
      <c r="E891" s="135"/>
      <c r="F891" s="135"/>
      <c r="G891" s="135"/>
      <c r="H891" s="135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5"/>
      <c r="T891" s="135"/>
      <c r="U891" s="135"/>
      <c r="V891" s="135"/>
      <c r="W891" s="135"/>
      <c r="X891" s="135"/>
      <c r="Y891" s="135"/>
      <c r="Z891" s="135"/>
    </row>
    <row r="892" spans="1:26" ht="23.25" customHeight="1">
      <c r="A892" s="135"/>
      <c r="B892" s="135"/>
      <c r="C892" s="135"/>
      <c r="D892" s="135"/>
      <c r="E892" s="135"/>
      <c r="F892" s="135"/>
      <c r="G892" s="135"/>
      <c r="H892" s="135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5"/>
      <c r="T892" s="135"/>
      <c r="U892" s="135"/>
      <c r="V892" s="135"/>
      <c r="W892" s="135"/>
      <c r="X892" s="135"/>
      <c r="Y892" s="135"/>
      <c r="Z892" s="135"/>
    </row>
    <row r="893" spans="1:26" ht="23.25" customHeight="1">
      <c r="A893" s="135"/>
      <c r="B893" s="135"/>
      <c r="C893" s="135"/>
      <c r="D893" s="135"/>
      <c r="E893" s="135"/>
      <c r="F893" s="135"/>
      <c r="G893" s="135"/>
      <c r="H893" s="135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5"/>
      <c r="T893" s="135"/>
      <c r="U893" s="135"/>
      <c r="V893" s="135"/>
      <c r="W893" s="135"/>
      <c r="X893" s="135"/>
      <c r="Y893" s="135"/>
      <c r="Z893" s="135"/>
    </row>
    <row r="894" spans="1:26" ht="23.25" customHeight="1">
      <c r="A894" s="135"/>
      <c r="B894" s="135"/>
      <c r="C894" s="135"/>
      <c r="D894" s="135"/>
      <c r="E894" s="135"/>
      <c r="F894" s="135"/>
      <c r="G894" s="135"/>
      <c r="H894" s="135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5"/>
      <c r="T894" s="135"/>
      <c r="U894" s="135"/>
      <c r="V894" s="135"/>
      <c r="W894" s="135"/>
      <c r="X894" s="135"/>
      <c r="Y894" s="135"/>
      <c r="Z894" s="135"/>
    </row>
    <row r="895" spans="1:26" ht="23.25" customHeight="1">
      <c r="A895" s="135"/>
      <c r="B895" s="135"/>
      <c r="C895" s="135"/>
      <c r="D895" s="135"/>
      <c r="E895" s="135"/>
      <c r="F895" s="135"/>
      <c r="G895" s="135"/>
      <c r="H895" s="135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5"/>
      <c r="T895" s="135"/>
      <c r="U895" s="135"/>
      <c r="V895" s="135"/>
      <c r="W895" s="135"/>
      <c r="X895" s="135"/>
      <c r="Y895" s="135"/>
      <c r="Z895" s="135"/>
    </row>
    <row r="896" spans="1:26" ht="23.25" customHeight="1">
      <c r="A896" s="135"/>
      <c r="B896" s="135"/>
      <c r="C896" s="135"/>
      <c r="D896" s="135"/>
      <c r="E896" s="135"/>
      <c r="F896" s="135"/>
      <c r="G896" s="135"/>
      <c r="H896" s="135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5"/>
      <c r="T896" s="135"/>
      <c r="U896" s="135"/>
      <c r="V896" s="135"/>
      <c r="W896" s="135"/>
      <c r="X896" s="135"/>
      <c r="Y896" s="135"/>
      <c r="Z896" s="135"/>
    </row>
    <row r="897" spans="1:26" ht="23.25" customHeight="1">
      <c r="A897" s="135"/>
      <c r="B897" s="135"/>
      <c r="C897" s="135"/>
      <c r="D897" s="135"/>
      <c r="E897" s="135"/>
      <c r="F897" s="135"/>
      <c r="G897" s="135"/>
      <c r="H897" s="135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5"/>
      <c r="T897" s="135"/>
      <c r="U897" s="135"/>
      <c r="V897" s="135"/>
      <c r="W897" s="135"/>
      <c r="X897" s="135"/>
      <c r="Y897" s="135"/>
      <c r="Z897" s="135"/>
    </row>
    <row r="898" spans="1:26" ht="23.25" customHeight="1">
      <c r="A898" s="135"/>
      <c r="B898" s="135"/>
      <c r="C898" s="135"/>
      <c r="D898" s="135"/>
      <c r="E898" s="135"/>
      <c r="F898" s="135"/>
      <c r="G898" s="135"/>
      <c r="H898" s="135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5"/>
      <c r="T898" s="135"/>
      <c r="U898" s="135"/>
      <c r="V898" s="135"/>
      <c r="W898" s="135"/>
      <c r="X898" s="135"/>
      <c r="Y898" s="135"/>
      <c r="Z898" s="135"/>
    </row>
    <row r="899" spans="1:26" ht="23.25" customHeight="1">
      <c r="A899" s="135"/>
      <c r="B899" s="135"/>
      <c r="C899" s="135"/>
      <c r="D899" s="135"/>
      <c r="E899" s="135"/>
      <c r="F899" s="135"/>
      <c r="G899" s="135"/>
      <c r="H899" s="135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5"/>
      <c r="T899" s="135"/>
      <c r="U899" s="135"/>
      <c r="V899" s="135"/>
      <c r="W899" s="135"/>
      <c r="X899" s="135"/>
      <c r="Y899" s="135"/>
      <c r="Z899" s="135"/>
    </row>
    <row r="900" spans="1:26" ht="23.25" customHeight="1">
      <c r="A900" s="135"/>
      <c r="B900" s="135"/>
      <c r="C900" s="135"/>
      <c r="D900" s="135"/>
      <c r="E900" s="135"/>
      <c r="F900" s="135"/>
      <c r="G900" s="135"/>
      <c r="H900" s="135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5"/>
      <c r="T900" s="135"/>
      <c r="U900" s="135"/>
      <c r="V900" s="135"/>
      <c r="W900" s="135"/>
      <c r="X900" s="135"/>
      <c r="Y900" s="135"/>
      <c r="Z900" s="135"/>
    </row>
    <row r="901" spans="1:26" ht="23.25" customHeight="1">
      <c r="A901" s="135"/>
      <c r="B901" s="135"/>
      <c r="C901" s="135"/>
      <c r="D901" s="135"/>
      <c r="E901" s="135"/>
      <c r="F901" s="135"/>
      <c r="G901" s="135"/>
      <c r="H901" s="135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5"/>
      <c r="T901" s="135"/>
      <c r="U901" s="135"/>
      <c r="V901" s="135"/>
      <c r="W901" s="135"/>
      <c r="X901" s="135"/>
      <c r="Y901" s="135"/>
      <c r="Z901" s="135"/>
    </row>
    <row r="902" spans="1:26" ht="23.25" customHeight="1">
      <c r="A902" s="135"/>
      <c r="B902" s="135"/>
      <c r="C902" s="135"/>
      <c r="D902" s="135"/>
      <c r="E902" s="135"/>
      <c r="F902" s="135"/>
      <c r="G902" s="135"/>
      <c r="H902" s="135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5"/>
      <c r="T902" s="135"/>
      <c r="U902" s="135"/>
      <c r="V902" s="135"/>
      <c r="W902" s="135"/>
      <c r="X902" s="135"/>
      <c r="Y902" s="135"/>
      <c r="Z902" s="135"/>
    </row>
    <row r="903" spans="1:26" ht="23.25" customHeight="1">
      <c r="A903" s="135"/>
      <c r="B903" s="135"/>
      <c r="C903" s="135"/>
      <c r="D903" s="135"/>
      <c r="E903" s="135"/>
      <c r="F903" s="135"/>
      <c r="G903" s="135"/>
      <c r="H903" s="135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5"/>
      <c r="T903" s="135"/>
      <c r="U903" s="135"/>
      <c r="V903" s="135"/>
      <c r="W903" s="135"/>
      <c r="X903" s="135"/>
      <c r="Y903" s="135"/>
      <c r="Z903" s="135"/>
    </row>
    <row r="904" spans="1:26" ht="23.25" customHeight="1">
      <c r="A904" s="135"/>
      <c r="B904" s="135"/>
      <c r="C904" s="135"/>
      <c r="D904" s="135"/>
      <c r="E904" s="135"/>
      <c r="F904" s="135"/>
      <c r="G904" s="135"/>
      <c r="H904" s="135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5"/>
      <c r="T904" s="135"/>
      <c r="U904" s="135"/>
      <c r="V904" s="135"/>
      <c r="W904" s="135"/>
      <c r="X904" s="135"/>
      <c r="Y904" s="135"/>
      <c r="Z904" s="135"/>
    </row>
    <row r="905" spans="1:26" ht="23.25" customHeight="1">
      <c r="A905" s="135"/>
      <c r="B905" s="135"/>
      <c r="C905" s="135"/>
      <c r="D905" s="135"/>
      <c r="E905" s="135"/>
      <c r="F905" s="135"/>
      <c r="G905" s="135"/>
      <c r="H905" s="135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5"/>
      <c r="T905" s="135"/>
      <c r="U905" s="135"/>
      <c r="V905" s="135"/>
      <c r="W905" s="135"/>
      <c r="X905" s="135"/>
      <c r="Y905" s="135"/>
      <c r="Z905" s="135"/>
    </row>
    <row r="906" spans="1:26" ht="23.25" customHeight="1">
      <c r="A906" s="135"/>
      <c r="B906" s="135"/>
      <c r="C906" s="135"/>
      <c r="D906" s="135"/>
      <c r="E906" s="135"/>
      <c r="F906" s="135"/>
      <c r="G906" s="135"/>
      <c r="H906" s="135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5"/>
      <c r="T906" s="135"/>
      <c r="U906" s="135"/>
      <c r="V906" s="135"/>
      <c r="W906" s="135"/>
      <c r="X906" s="135"/>
      <c r="Y906" s="135"/>
      <c r="Z906" s="135"/>
    </row>
    <row r="907" spans="1:26" ht="23.25" customHeight="1">
      <c r="A907" s="135"/>
      <c r="B907" s="135"/>
      <c r="C907" s="135"/>
      <c r="D907" s="135"/>
      <c r="E907" s="135"/>
      <c r="F907" s="135"/>
      <c r="G907" s="135"/>
      <c r="H907" s="135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5"/>
      <c r="T907" s="135"/>
      <c r="U907" s="135"/>
      <c r="V907" s="135"/>
      <c r="W907" s="135"/>
      <c r="X907" s="135"/>
      <c r="Y907" s="135"/>
      <c r="Z907" s="135"/>
    </row>
    <row r="908" spans="1:26" ht="23.25" customHeight="1">
      <c r="A908" s="135"/>
      <c r="B908" s="135"/>
      <c r="C908" s="135"/>
      <c r="D908" s="135"/>
      <c r="E908" s="135"/>
      <c r="F908" s="135"/>
      <c r="G908" s="135"/>
      <c r="H908" s="135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5"/>
      <c r="T908" s="135"/>
      <c r="U908" s="135"/>
      <c r="V908" s="135"/>
      <c r="W908" s="135"/>
      <c r="X908" s="135"/>
      <c r="Y908" s="135"/>
      <c r="Z908" s="135"/>
    </row>
    <row r="909" spans="1:26" ht="23.25" customHeight="1">
      <c r="A909" s="135"/>
      <c r="B909" s="135"/>
      <c r="C909" s="135"/>
      <c r="D909" s="135"/>
      <c r="E909" s="135"/>
      <c r="F909" s="135"/>
      <c r="G909" s="135"/>
      <c r="H909" s="135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5"/>
      <c r="T909" s="135"/>
      <c r="U909" s="135"/>
      <c r="V909" s="135"/>
      <c r="W909" s="135"/>
      <c r="X909" s="135"/>
      <c r="Y909" s="135"/>
      <c r="Z909" s="135"/>
    </row>
    <row r="910" spans="1:26" ht="23.25" customHeight="1">
      <c r="A910" s="135"/>
      <c r="B910" s="135"/>
      <c r="C910" s="135"/>
      <c r="D910" s="135"/>
      <c r="E910" s="135"/>
      <c r="F910" s="135"/>
      <c r="G910" s="135"/>
      <c r="H910" s="135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5"/>
      <c r="T910" s="135"/>
      <c r="U910" s="135"/>
      <c r="V910" s="135"/>
      <c r="W910" s="135"/>
      <c r="X910" s="135"/>
      <c r="Y910" s="135"/>
      <c r="Z910" s="135"/>
    </row>
    <row r="911" spans="1:26" ht="23.25" customHeight="1">
      <c r="A911" s="135"/>
      <c r="B911" s="135"/>
      <c r="C911" s="135"/>
      <c r="D911" s="135"/>
      <c r="E911" s="135"/>
      <c r="F911" s="135"/>
      <c r="G911" s="135"/>
      <c r="H911" s="135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5"/>
      <c r="T911" s="135"/>
      <c r="U911" s="135"/>
      <c r="V911" s="135"/>
      <c r="W911" s="135"/>
      <c r="X911" s="135"/>
      <c r="Y911" s="135"/>
      <c r="Z911" s="135"/>
    </row>
    <row r="912" spans="1:26" ht="23.25" customHeight="1">
      <c r="A912" s="135"/>
      <c r="B912" s="135"/>
      <c r="C912" s="135"/>
      <c r="D912" s="135"/>
      <c r="E912" s="135"/>
      <c r="F912" s="135"/>
      <c r="G912" s="135"/>
      <c r="H912" s="135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5"/>
      <c r="T912" s="135"/>
      <c r="U912" s="135"/>
      <c r="V912" s="135"/>
      <c r="W912" s="135"/>
      <c r="X912" s="135"/>
      <c r="Y912" s="135"/>
      <c r="Z912" s="135"/>
    </row>
    <row r="913" spans="1:26" ht="23.25" customHeight="1">
      <c r="A913" s="135"/>
      <c r="B913" s="135"/>
      <c r="C913" s="135"/>
      <c r="D913" s="135"/>
      <c r="E913" s="135"/>
      <c r="F913" s="135"/>
      <c r="G913" s="135"/>
      <c r="H913" s="135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5"/>
      <c r="T913" s="135"/>
      <c r="U913" s="135"/>
      <c r="V913" s="135"/>
      <c r="W913" s="135"/>
      <c r="X913" s="135"/>
      <c r="Y913" s="135"/>
      <c r="Z913" s="135"/>
    </row>
    <row r="914" spans="1:26" ht="23.25" customHeight="1">
      <c r="A914" s="135"/>
      <c r="B914" s="135"/>
      <c r="C914" s="135"/>
      <c r="D914" s="135"/>
      <c r="E914" s="135"/>
      <c r="F914" s="135"/>
      <c r="G914" s="135"/>
      <c r="H914" s="135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5"/>
      <c r="T914" s="135"/>
      <c r="U914" s="135"/>
      <c r="V914" s="135"/>
      <c r="W914" s="135"/>
      <c r="X914" s="135"/>
      <c r="Y914" s="135"/>
      <c r="Z914" s="135"/>
    </row>
    <row r="915" spans="1:26" ht="23.25" customHeight="1">
      <c r="A915" s="135"/>
      <c r="B915" s="135"/>
      <c r="C915" s="135"/>
      <c r="D915" s="135"/>
      <c r="E915" s="135"/>
      <c r="F915" s="135"/>
      <c r="G915" s="135"/>
      <c r="H915" s="135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5"/>
      <c r="T915" s="135"/>
      <c r="U915" s="135"/>
      <c r="V915" s="135"/>
      <c r="W915" s="135"/>
      <c r="X915" s="135"/>
      <c r="Y915" s="135"/>
      <c r="Z915" s="135"/>
    </row>
    <row r="916" spans="1:26" ht="23.25" customHeight="1">
      <c r="A916" s="135"/>
      <c r="B916" s="135"/>
      <c r="C916" s="135"/>
      <c r="D916" s="135"/>
      <c r="E916" s="135"/>
      <c r="F916" s="135"/>
      <c r="G916" s="135"/>
      <c r="H916" s="135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5"/>
      <c r="T916" s="135"/>
      <c r="U916" s="135"/>
      <c r="V916" s="135"/>
      <c r="W916" s="135"/>
      <c r="X916" s="135"/>
      <c r="Y916" s="135"/>
      <c r="Z916" s="135"/>
    </row>
    <row r="917" spans="1:26" ht="23.25" customHeight="1">
      <c r="A917" s="135"/>
      <c r="B917" s="135"/>
      <c r="C917" s="135"/>
      <c r="D917" s="135"/>
      <c r="E917" s="135"/>
      <c r="F917" s="135"/>
      <c r="G917" s="135"/>
      <c r="H917" s="135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5"/>
      <c r="T917" s="135"/>
      <c r="U917" s="135"/>
      <c r="V917" s="135"/>
      <c r="W917" s="135"/>
      <c r="X917" s="135"/>
      <c r="Y917" s="135"/>
      <c r="Z917" s="135"/>
    </row>
    <row r="918" spans="1:26" ht="23.25" customHeight="1">
      <c r="A918" s="135"/>
      <c r="B918" s="135"/>
      <c r="C918" s="135"/>
      <c r="D918" s="135"/>
      <c r="E918" s="135"/>
      <c r="F918" s="135"/>
      <c r="G918" s="135"/>
      <c r="H918" s="135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5"/>
      <c r="T918" s="135"/>
      <c r="U918" s="135"/>
      <c r="V918" s="135"/>
      <c r="W918" s="135"/>
      <c r="X918" s="135"/>
      <c r="Y918" s="135"/>
      <c r="Z918" s="135"/>
    </row>
    <row r="919" spans="1:26" ht="23.25" customHeight="1">
      <c r="A919" s="135"/>
      <c r="B919" s="135"/>
      <c r="C919" s="135"/>
      <c r="D919" s="135"/>
      <c r="E919" s="135"/>
      <c r="F919" s="135"/>
      <c r="G919" s="135"/>
      <c r="H919" s="135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5"/>
      <c r="T919" s="135"/>
      <c r="U919" s="135"/>
      <c r="V919" s="135"/>
      <c r="W919" s="135"/>
      <c r="X919" s="135"/>
      <c r="Y919" s="135"/>
      <c r="Z919" s="135"/>
    </row>
    <row r="920" spans="1:26" ht="23.25" customHeight="1">
      <c r="A920" s="135"/>
      <c r="B920" s="135"/>
      <c r="C920" s="135"/>
      <c r="D920" s="135"/>
      <c r="E920" s="135"/>
      <c r="F920" s="135"/>
      <c r="G920" s="135"/>
      <c r="H920" s="135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5"/>
      <c r="T920" s="135"/>
      <c r="U920" s="135"/>
      <c r="V920" s="135"/>
      <c r="W920" s="135"/>
      <c r="X920" s="135"/>
      <c r="Y920" s="135"/>
      <c r="Z920" s="135"/>
    </row>
    <row r="921" spans="1:26" ht="23.25" customHeight="1">
      <c r="A921" s="135"/>
      <c r="B921" s="135"/>
      <c r="C921" s="135"/>
      <c r="D921" s="135"/>
      <c r="E921" s="135"/>
      <c r="F921" s="135"/>
      <c r="G921" s="135"/>
      <c r="H921" s="135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5"/>
      <c r="T921" s="135"/>
      <c r="U921" s="135"/>
      <c r="V921" s="135"/>
      <c r="W921" s="135"/>
      <c r="X921" s="135"/>
      <c r="Y921" s="135"/>
      <c r="Z921" s="135"/>
    </row>
    <row r="922" spans="1:26" ht="23.25" customHeight="1">
      <c r="A922" s="135"/>
      <c r="B922" s="135"/>
      <c r="C922" s="135"/>
      <c r="D922" s="135"/>
      <c r="E922" s="135"/>
      <c r="F922" s="135"/>
      <c r="G922" s="135"/>
      <c r="H922" s="135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5"/>
      <c r="T922" s="135"/>
      <c r="U922" s="135"/>
      <c r="V922" s="135"/>
      <c r="W922" s="135"/>
      <c r="X922" s="135"/>
      <c r="Y922" s="135"/>
      <c r="Z922" s="135"/>
    </row>
    <row r="923" spans="1:26" ht="23.25" customHeight="1">
      <c r="A923" s="135"/>
      <c r="B923" s="135"/>
      <c r="C923" s="135"/>
      <c r="D923" s="135"/>
      <c r="E923" s="135"/>
      <c r="F923" s="135"/>
      <c r="G923" s="135"/>
      <c r="H923" s="135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5"/>
      <c r="T923" s="135"/>
      <c r="U923" s="135"/>
      <c r="V923" s="135"/>
      <c r="W923" s="135"/>
      <c r="X923" s="135"/>
      <c r="Y923" s="135"/>
      <c r="Z923" s="135"/>
    </row>
    <row r="924" spans="1:26" ht="23.25" customHeight="1">
      <c r="A924" s="135"/>
      <c r="B924" s="135"/>
      <c r="C924" s="135"/>
      <c r="D924" s="135"/>
      <c r="E924" s="135"/>
      <c r="F924" s="135"/>
      <c r="G924" s="135"/>
      <c r="H924" s="135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5"/>
      <c r="T924" s="135"/>
      <c r="U924" s="135"/>
      <c r="V924" s="135"/>
      <c r="W924" s="135"/>
      <c r="X924" s="135"/>
      <c r="Y924" s="135"/>
      <c r="Z924" s="135"/>
    </row>
    <row r="925" spans="1:26" ht="23.25" customHeight="1">
      <c r="A925" s="135"/>
      <c r="B925" s="135"/>
      <c r="C925" s="135"/>
      <c r="D925" s="135"/>
      <c r="E925" s="135"/>
      <c r="F925" s="135"/>
      <c r="G925" s="135"/>
      <c r="H925" s="135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5"/>
      <c r="T925" s="135"/>
      <c r="U925" s="135"/>
      <c r="V925" s="135"/>
      <c r="W925" s="135"/>
      <c r="X925" s="135"/>
      <c r="Y925" s="135"/>
      <c r="Z925" s="135"/>
    </row>
    <row r="926" spans="1:26" ht="23.25" customHeight="1">
      <c r="A926" s="135"/>
      <c r="B926" s="135"/>
      <c r="C926" s="135"/>
      <c r="D926" s="135"/>
      <c r="E926" s="135"/>
      <c r="F926" s="135"/>
      <c r="G926" s="135"/>
      <c r="H926" s="135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5"/>
      <c r="T926" s="135"/>
      <c r="U926" s="135"/>
      <c r="V926" s="135"/>
      <c r="W926" s="135"/>
      <c r="X926" s="135"/>
      <c r="Y926" s="135"/>
      <c r="Z926" s="135"/>
    </row>
    <row r="927" spans="1:26" ht="23.25" customHeight="1">
      <c r="A927" s="135"/>
      <c r="B927" s="135"/>
      <c r="C927" s="135"/>
      <c r="D927" s="135"/>
      <c r="E927" s="135"/>
      <c r="F927" s="135"/>
      <c r="G927" s="135"/>
      <c r="H927" s="135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5"/>
      <c r="T927" s="135"/>
      <c r="U927" s="135"/>
      <c r="V927" s="135"/>
      <c r="W927" s="135"/>
      <c r="X927" s="135"/>
      <c r="Y927" s="135"/>
      <c r="Z927" s="135"/>
    </row>
    <row r="928" spans="1:26" ht="23.25" customHeight="1">
      <c r="A928" s="135"/>
      <c r="B928" s="135"/>
      <c r="C928" s="135"/>
      <c r="D928" s="135"/>
      <c r="E928" s="135"/>
      <c r="F928" s="135"/>
      <c r="G928" s="135"/>
      <c r="H928" s="135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5"/>
      <c r="T928" s="135"/>
      <c r="U928" s="135"/>
      <c r="V928" s="135"/>
      <c r="W928" s="135"/>
      <c r="X928" s="135"/>
      <c r="Y928" s="135"/>
      <c r="Z928" s="135"/>
    </row>
    <row r="929" spans="1:26" ht="23.25" customHeight="1">
      <c r="A929" s="135"/>
      <c r="B929" s="135"/>
      <c r="C929" s="135"/>
      <c r="D929" s="135"/>
      <c r="E929" s="135"/>
      <c r="F929" s="135"/>
      <c r="G929" s="135"/>
      <c r="H929" s="135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5"/>
      <c r="T929" s="135"/>
      <c r="U929" s="135"/>
      <c r="V929" s="135"/>
      <c r="W929" s="135"/>
      <c r="X929" s="135"/>
      <c r="Y929" s="135"/>
      <c r="Z929" s="135"/>
    </row>
    <row r="930" spans="1:26" ht="23.25" customHeight="1">
      <c r="A930" s="135"/>
      <c r="B930" s="135"/>
      <c r="C930" s="135"/>
      <c r="D930" s="135"/>
      <c r="E930" s="135"/>
      <c r="F930" s="135"/>
      <c r="G930" s="135"/>
      <c r="H930" s="135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5"/>
      <c r="T930" s="135"/>
      <c r="U930" s="135"/>
      <c r="V930" s="135"/>
      <c r="W930" s="135"/>
      <c r="X930" s="135"/>
      <c r="Y930" s="135"/>
      <c r="Z930" s="135"/>
    </row>
    <row r="931" spans="1:26" ht="23.25" customHeight="1">
      <c r="A931" s="135"/>
      <c r="B931" s="135"/>
      <c r="C931" s="135"/>
      <c r="D931" s="135"/>
      <c r="E931" s="135"/>
      <c r="F931" s="135"/>
      <c r="G931" s="135"/>
      <c r="H931" s="135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5"/>
      <c r="T931" s="135"/>
      <c r="U931" s="135"/>
      <c r="V931" s="135"/>
      <c r="W931" s="135"/>
      <c r="X931" s="135"/>
      <c r="Y931" s="135"/>
      <c r="Z931" s="135"/>
    </row>
    <row r="932" spans="1:26" ht="23.25" customHeight="1">
      <c r="A932" s="135"/>
      <c r="B932" s="135"/>
      <c r="C932" s="135"/>
      <c r="D932" s="135"/>
      <c r="E932" s="135"/>
      <c r="F932" s="135"/>
      <c r="G932" s="135"/>
      <c r="H932" s="135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5"/>
      <c r="T932" s="135"/>
      <c r="U932" s="135"/>
      <c r="V932" s="135"/>
      <c r="W932" s="135"/>
      <c r="X932" s="135"/>
      <c r="Y932" s="135"/>
      <c r="Z932" s="135"/>
    </row>
    <row r="933" spans="1:26" ht="23.25" customHeight="1">
      <c r="A933" s="135"/>
      <c r="B933" s="135"/>
      <c r="C933" s="135"/>
      <c r="D933" s="135"/>
      <c r="E933" s="135"/>
      <c r="F933" s="135"/>
      <c r="G933" s="135"/>
      <c r="H933" s="135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5"/>
      <c r="T933" s="135"/>
      <c r="U933" s="135"/>
      <c r="V933" s="135"/>
      <c r="W933" s="135"/>
      <c r="X933" s="135"/>
      <c r="Y933" s="135"/>
      <c r="Z933" s="135"/>
    </row>
    <row r="934" spans="1:26" ht="23.25" customHeight="1">
      <c r="A934" s="135"/>
      <c r="B934" s="135"/>
      <c r="C934" s="135"/>
      <c r="D934" s="135"/>
      <c r="E934" s="135"/>
      <c r="F934" s="135"/>
      <c r="G934" s="135"/>
      <c r="H934" s="135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5"/>
      <c r="T934" s="135"/>
      <c r="U934" s="135"/>
      <c r="V934" s="135"/>
      <c r="W934" s="135"/>
      <c r="X934" s="135"/>
      <c r="Y934" s="135"/>
      <c r="Z934" s="135"/>
    </row>
    <row r="935" spans="1:26" ht="23.25" customHeight="1">
      <c r="A935" s="135"/>
      <c r="B935" s="135"/>
      <c r="C935" s="135"/>
      <c r="D935" s="135"/>
      <c r="E935" s="135"/>
      <c r="F935" s="135"/>
      <c r="G935" s="135"/>
      <c r="H935" s="135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5"/>
      <c r="T935" s="135"/>
      <c r="U935" s="135"/>
      <c r="V935" s="135"/>
      <c r="W935" s="135"/>
      <c r="X935" s="135"/>
      <c r="Y935" s="135"/>
      <c r="Z935" s="135"/>
    </row>
    <row r="936" spans="1:26" ht="23.25" customHeight="1">
      <c r="A936" s="135"/>
      <c r="B936" s="135"/>
      <c r="C936" s="135"/>
      <c r="D936" s="135"/>
      <c r="E936" s="135"/>
      <c r="F936" s="135"/>
      <c r="G936" s="135"/>
      <c r="H936" s="135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5"/>
      <c r="T936" s="135"/>
      <c r="U936" s="135"/>
      <c r="V936" s="135"/>
      <c r="W936" s="135"/>
      <c r="X936" s="135"/>
      <c r="Y936" s="135"/>
      <c r="Z936" s="135"/>
    </row>
    <row r="937" spans="1:26" ht="23.25" customHeight="1">
      <c r="A937" s="135"/>
      <c r="B937" s="135"/>
      <c r="C937" s="135"/>
      <c r="D937" s="135"/>
      <c r="E937" s="135"/>
      <c r="F937" s="135"/>
      <c r="G937" s="135"/>
      <c r="H937" s="135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5"/>
      <c r="T937" s="135"/>
      <c r="U937" s="135"/>
      <c r="V937" s="135"/>
      <c r="W937" s="135"/>
      <c r="X937" s="135"/>
      <c r="Y937" s="135"/>
      <c r="Z937" s="135"/>
    </row>
    <row r="938" spans="1:26" ht="23.25" customHeight="1">
      <c r="A938" s="135"/>
      <c r="B938" s="135"/>
      <c r="C938" s="135"/>
      <c r="D938" s="135"/>
      <c r="E938" s="135"/>
      <c r="F938" s="135"/>
      <c r="G938" s="135"/>
      <c r="H938" s="135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5"/>
      <c r="T938" s="135"/>
      <c r="U938" s="135"/>
      <c r="V938" s="135"/>
      <c r="W938" s="135"/>
      <c r="X938" s="135"/>
      <c r="Y938" s="135"/>
      <c r="Z938" s="135"/>
    </row>
    <row r="939" spans="1:26" ht="23.25" customHeight="1">
      <c r="A939" s="135"/>
      <c r="B939" s="135"/>
      <c r="C939" s="135"/>
      <c r="D939" s="135"/>
      <c r="E939" s="135"/>
      <c r="F939" s="135"/>
      <c r="G939" s="135"/>
      <c r="H939" s="135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5"/>
      <c r="T939" s="135"/>
      <c r="U939" s="135"/>
      <c r="V939" s="135"/>
      <c r="W939" s="135"/>
      <c r="X939" s="135"/>
      <c r="Y939" s="135"/>
      <c r="Z939" s="135"/>
    </row>
    <row r="940" spans="1:26" ht="23.25" customHeight="1">
      <c r="A940" s="135"/>
      <c r="B940" s="135"/>
      <c r="C940" s="135"/>
      <c r="D940" s="135"/>
      <c r="E940" s="135"/>
      <c r="F940" s="135"/>
      <c r="G940" s="135"/>
      <c r="H940" s="135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5"/>
      <c r="T940" s="135"/>
      <c r="U940" s="135"/>
      <c r="V940" s="135"/>
      <c r="W940" s="135"/>
      <c r="X940" s="135"/>
      <c r="Y940" s="135"/>
      <c r="Z940" s="135"/>
    </row>
    <row r="941" spans="1:26" ht="23.25" customHeight="1">
      <c r="A941" s="135"/>
      <c r="B941" s="135"/>
      <c r="C941" s="135"/>
      <c r="D941" s="135"/>
      <c r="E941" s="135"/>
      <c r="F941" s="135"/>
      <c r="G941" s="135"/>
      <c r="H941" s="135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5"/>
      <c r="T941" s="135"/>
      <c r="U941" s="135"/>
      <c r="V941" s="135"/>
      <c r="W941" s="135"/>
      <c r="X941" s="135"/>
      <c r="Y941" s="135"/>
      <c r="Z941" s="135"/>
    </row>
    <row r="942" spans="1:26" ht="23.25" customHeight="1">
      <c r="A942" s="135"/>
      <c r="B942" s="135"/>
      <c r="C942" s="135"/>
      <c r="D942" s="135"/>
      <c r="E942" s="135"/>
      <c r="F942" s="135"/>
      <c r="G942" s="135"/>
      <c r="H942" s="135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5"/>
      <c r="T942" s="135"/>
      <c r="U942" s="135"/>
      <c r="V942" s="135"/>
      <c r="W942" s="135"/>
      <c r="X942" s="135"/>
      <c r="Y942" s="135"/>
      <c r="Z942" s="135"/>
    </row>
    <row r="943" spans="1:26" ht="23.25" customHeight="1">
      <c r="A943" s="135"/>
      <c r="B943" s="135"/>
      <c r="C943" s="135"/>
      <c r="D943" s="135"/>
      <c r="E943" s="135"/>
      <c r="F943" s="135"/>
      <c r="G943" s="135"/>
      <c r="H943" s="135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5"/>
      <c r="T943" s="135"/>
      <c r="U943" s="135"/>
      <c r="V943" s="135"/>
      <c r="W943" s="135"/>
      <c r="X943" s="135"/>
      <c r="Y943" s="135"/>
      <c r="Z943" s="135"/>
    </row>
    <row r="944" spans="1:26" ht="23.25" customHeight="1">
      <c r="A944" s="135"/>
      <c r="B944" s="135"/>
      <c r="C944" s="135"/>
      <c r="D944" s="135"/>
      <c r="E944" s="135"/>
      <c r="F944" s="135"/>
      <c r="G944" s="135"/>
      <c r="H944" s="135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5"/>
      <c r="T944" s="135"/>
      <c r="U944" s="135"/>
      <c r="V944" s="135"/>
      <c r="W944" s="135"/>
      <c r="X944" s="135"/>
      <c r="Y944" s="135"/>
      <c r="Z944" s="135"/>
    </row>
    <row r="945" spans="1:26" ht="23.25" customHeight="1">
      <c r="A945" s="135"/>
      <c r="B945" s="135"/>
      <c r="C945" s="135"/>
      <c r="D945" s="135"/>
      <c r="E945" s="135"/>
      <c r="F945" s="135"/>
      <c r="G945" s="135"/>
      <c r="H945" s="135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5"/>
      <c r="T945" s="135"/>
      <c r="U945" s="135"/>
      <c r="V945" s="135"/>
      <c r="W945" s="135"/>
      <c r="X945" s="135"/>
      <c r="Y945" s="135"/>
      <c r="Z945" s="135"/>
    </row>
    <row r="946" spans="1:26" ht="23.25" customHeight="1">
      <c r="A946" s="135"/>
      <c r="B946" s="135"/>
      <c r="C946" s="135"/>
      <c r="D946" s="135"/>
      <c r="E946" s="135"/>
      <c r="F946" s="135"/>
      <c r="G946" s="135"/>
      <c r="H946" s="135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5"/>
      <c r="T946" s="135"/>
      <c r="U946" s="135"/>
      <c r="V946" s="135"/>
      <c r="W946" s="135"/>
      <c r="X946" s="135"/>
      <c r="Y946" s="135"/>
      <c r="Z946" s="135"/>
    </row>
    <row r="947" spans="1:26" ht="23.25" customHeight="1">
      <c r="A947" s="135"/>
      <c r="B947" s="135"/>
      <c r="C947" s="135"/>
      <c r="D947" s="135"/>
      <c r="E947" s="135"/>
      <c r="F947" s="135"/>
      <c r="G947" s="135"/>
      <c r="H947" s="135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5"/>
      <c r="T947" s="135"/>
      <c r="U947" s="135"/>
      <c r="V947" s="135"/>
      <c r="W947" s="135"/>
      <c r="X947" s="135"/>
      <c r="Y947" s="135"/>
      <c r="Z947" s="135"/>
    </row>
    <row r="948" spans="1:26" ht="23.25" customHeight="1">
      <c r="A948" s="135"/>
      <c r="B948" s="135"/>
      <c r="C948" s="135"/>
      <c r="D948" s="135"/>
      <c r="E948" s="135"/>
      <c r="F948" s="135"/>
      <c r="G948" s="135"/>
      <c r="H948" s="135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5"/>
      <c r="T948" s="135"/>
      <c r="U948" s="135"/>
      <c r="V948" s="135"/>
      <c r="W948" s="135"/>
      <c r="X948" s="135"/>
      <c r="Y948" s="135"/>
      <c r="Z948" s="135"/>
    </row>
    <row r="949" spans="1:26" ht="23.25" customHeight="1">
      <c r="A949" s="135"/>
      <c r="B949" s="135"/>
      <c r="C949" s="135"/>
      <c r="D949" s="135"/>
      <c r="E949" s="135"/>
      <c r="F949" s="135"/>
      <c r="G949" s="135"/>
      <c r="H949" s="135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5"/>
      <c r="T949" s="135"/>
      <c r="U949" s="135"/>
      <c r="V949" s="135"/>
      <c r="W949" s="135"/>
      <c r="X949" s="135"/>
      <c r="Y949" s="135"/>
      <c r="Z949" s="135"/>
    </row>
    <row r="950" spans="1:26" ht="23.25" customHeight="1">
      <c r="A950" s="135"/>
      <c r="B950" s="135"/>
      <c r="C950" s="135"/>
      <c r="D950" s="135"/>
      <c r="E950" s="135"/>
      <c r="F950" s="135"/>
      <c r="G950" s="135"/>
      <c r="H950" s="135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5"/>
      <c r="T950" s="135"/>
      <c r="U950" s="135"/>
      <c r="V950" s="135"/>
      <c r="W950" s="135"/>
      <c r="X950" s="135"/>
      <c r="Y950" s="135"/>
      <c r="Z950" s="135"/>
    </row>
    <row r="951" spans="1:26" ht="23.25" customHeight="1">
      <c r="A951" s="135"/>
      <c r="B951" s="135"/>
      <c r="C951" s="135"/>
      <c r="D951" s="135"/>
      <c r="E951" s="135"/>
      <c r="F951" s="135"/>
      <c r="G951" s="135"/>
      <c r="H951" s="135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5"/>
      <c r="T951" s="135"/>
      <c r="U951" s="135"/>
      <c r="V951" s="135"/>
      <c r="W951" s="135"/>
      <c r="X951" s="135"/>
      <c r="Y951" s="135"/>
      <c r="Z951" s="135"/>
    </row>
    <row r="952" spans="1:26" ht="23.25" customHeight="1">
      <c r="A952" s="135"/>
      <c r="B952" s="135"/>
      <c r="C952" s="135"/>
      <c r="D952" s="135"/>
      <c r="E952" s="135"/>
      <c r="F952" s="135"/>
      <c r="G952" s="135"/>
      <c r="H952" s="135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5"/>
      <c r="T952" s="135"/>
      <c r="U952" s="135"/>
      <c r="V952" s="135"/>
      <c r="W952" s="135"/>
      <c r="X952" s="135"/>
      <c r="Y952" s="135"/>
      <c r="Z952" s="135"/>
    </row>
    <row r="953" spans="1:26" ht="23.25" customHeight="1">
      <c r="A953" s="135"/>
      <c r="B953" s="135"/>
      <c r="C953" s="135"/>
      <c r="D953" s="135"/>
      <c r="E953" s="135"/>
      <c r="F953" s="135"/>
      <c r="G953" s="135"/>
      <c r="H953" s="135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5"/>
      <c r="T953" s="135"/>
      <c r="U953" s="135"/>
      <c r="V953" s="135"/>
      <c r="W953" s="135"/>
      <c r="X953" s="135"/>
      <c r="Y953" s="135"/>
      <c r="Z953" s="135"/>
    </row>
    <row r="954" spans="1:26" ht="23.25" customHeight="1">
      <c r="A954" s="135"/>
      <c r="B954" s="135"/>
      <c r="C954" s="135"/>
      <c r="D954" s="135"/>
      <c r="E954" s="135"/>
      <c r="F954" s="135"/>
      <c r="G954" s="135"/>
      <c r="H954" s="135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5"/>
      <c r="T954" s="135"/>
      <c r="U954" s="135"/>
      <c r="V954" s="135"/>
      <c r="W954" s="135"/>
      <c r="X954" s="135"/>
      <c r="Y954" s="135"/>
      <c r="Z954" s="135"/>
    </row>
    <row r="955" spans="1:26" ht="23.25" customHeight="1">
      <c r="A955" s="135"/>
      <c r="B955" s="135"/>
      <c r="C955" s="135"/>
      <c r="D955" s="135"/>
      <c r="E955" s="135"/>
      <c r="F955" s="135"/>
      <c r="G955" s="135"/>
      <c r="H955" s="135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5"/>
      <c r="T955" s="135"/>
      <c r="U955" s="135"/>
      <c r="V955" s="135"/>
      <c r="W955" s="135"/>
      <c r="X955" s="135"/>
      <c r="Y955" s="135"/>
      <c r="Z955" s="135"/>
    </row>
    <row r="956" spans="1:26" ht="23.25" customHeight="1">
      <c r="A956" s="135"/>
      <c r="B956" s="135"/>
      <c r="C956" s="135"/>
      <c r="D956" s="135"/>
      <c r="E956" s="135"/>
      <c r="F956" s="135"/>
      <c r="G956" s="135"/>
      <c r="H956" s="135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5"/>
      <c r="T956" s="135"/>
      <c r="U956" s="135"/>
      <c r="V956" s="135"/>
      <c r="W956" s="135"/>
      <c r="X956" s="135"/>
      <c r="Y956" s="135"/>
      <c r="Z956" s="135"/>
    </row>
    <row r="957" spans="1:26" ht="23.25" customHeight="1">
      <c r="A957" s="135"/>
      <c r="B957" s="135"/>
      <c r="C957" s="135"/>
      <c r="D957" s="135"/>
      <c r="E957" s="135"/>
      <c r="F957" s="135"/>
      <c r="G957" s="135"/>
      <c r="H957" s="135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5"/>
      <c r="T957" s="135"/>
      <c r="U957" s="135"/>
      <c r="V957" s="135"/>
      <c r="W957" s="135"/>
      <c r="X957" s="135"/>
      <c r="Y957" s="135"/>
      <c r="Z957" s="135"/>
    </row>
    <row r="958" spans="1:26" ht="23.25" customHeight="1">
      <c r="A958" s="135"/>
      <c r="B958" s="135"/>
      <c r="C958" s="135"/>
      <c r="D958" s="135"/>
      <c r="E958" s="135"/>
      <c r="F958" s="135"/>
      <c r="G958" s="135"/>
      <c r="H958" s="135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5"/>
      <c r="T958" s="135"/>
      <c r="U958" s="135"/>
      <c r="V958" s="135"/>
      <c r="W958" s="135"/>
      <c r="X958" s="135"/>
      <c r="Y958" s="135"/>
      <c r="Z958" s="135"/>
    </row>
    <row r="959" spans="1:26" ht="23.25" customHeight="1">
      <c r="A959" s="135"/>
      <c r="B959" s="135"/>
      <c r="C959" s="135"/>
      <c r="D959" s="135"/>
      <c r="E959" s="135"/>
      <c r="F959" s="135"/>
      <c r="G959" s="135"/>
      <c r="H959" s="135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5"/>
      <c r="T959" s="135"/>
      <c r="U959" s="135"/>
      <c r="V959" s="135"/>
      <c r="W959" s="135"/>
      <c r="X959" s="135"/>
      <c r="Y959" s="135"/>
      <c r="Z959" s="135"/>
    </row>
    <row r="960" spans="1:26" ht="23.25" customHeight="1">
      <c r="A960" s="135"/>
      <c r="B960" s="135"/>
      <c r="C960" s="135"/>
      <c r="D960" s="135"/>
      <c r="E960" s="135"/>
      <c r="F960" s="135"/>
      <c r="G960" s="135"/>
      <c r="H960" s="135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5"/>
      <c r="T960" s="135"/>
      <c r="U960" s="135"/>
      <c r="V960" s="135"/>
      <c r="W960" s="135"/>
      <c r="X960" s="135"/>
      <c r="Y960" s="135"/>
      <c r="Z960" s="135"/>
    </row>
    <row r="961" spans="1:26" ht="23.25" customHeight="1">
      <c r="A961" s="135"/>
      <c r="B961" s="135"/>
      <c r="C961" s="135"/>
      <c r="D961" s="135"/>
      <c r="E961" s="135"/>
      <c r="F961" s="135"/>
      <c r="G961" s="135"/>
      <c r="H961" s="135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5"/>
      <c r="T961" s="135"/>
      <c r="U961" s="135"/>
      <c r="V961" s="135"/>
      <c r="W961" s="135"/>
      <c r="X961" s="135"/>
      <c r="Y961" s="135"/>
      <c r="Z961" s="135"/>
    </row>
    <row r="962" spans="1:26" ht="23.25" customHeight="1">
      <c r="A962" s="135"/>
      <c r="B962" s="135"/>
      <c r="C962" s="135"/>
      <c r="D962" s="135"/>
      <c r="E962" s="135"/>
      <c r="F962" s="135"/>
      <c r="G962" s="135"/>
      <c r="H962" s="135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5"/>
      <c r="T962" s="135"/>
      <c r="U962" s="135"/>
      <c r="V962" s="135"/>
      <c r="W962" s="135"/>
      <c r="X962" s="135"/>
      <c r="Y962" s="135"/>
      <c r="Z962" s="135"/>
    </row>
    <row r="963" spans="1:26" ht="23.25" customHeight="1">
      <c r="A963" s="135"/>
      <c r="B963" s="135"/>
      <c r="C963" s="135"/>
      <c r="D963" s="135"/>
      <c r="E963" s="135"/>
      <c r="F963" s="135"/>
      <c r="G963" s="135"/>
      <c r="H963" s="135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5"/>
      <c r="T963" s="135"/>
      <c r="U963" s="135"/>
      <c r="V963" s="135"/>
      <c r="W963" s="135"/>
      <c r="X963" s="135"/>
      <c r="Y963" s="135"/>
      <c r="Z963" s="135"/>
    </row>
    <row r="964" spans="1:26" ht="23.25" customHeight="1">
      <c r="A964" s="135"/>
      <c r="B964" s="135"/>
      <c r="C964" s="135"/>
      <c r="D964" s="135"/>
      <c r="E964" s="135"/>
      <c r="F964" s="135"/>
      <c r="G964" s="135"/>
      <c r="H964" s="135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5"/>
      <c r="T964" s="135"/>
      <c r="U964" s="135"/>
      <c r="V964" s="135"/>
      <c r="W964" s="135"/>
      <c r="X964" s="135"/>
      <c r="Y964" s="135"/>
      <c r="Z964" s="135"/>
    </row>
    <row r="965" spans="1:26" ht="23.25" customHeight="1">
      <c r="A965" s="135"/>
      <c r="B965" s="135"/>
      <c r="C965" s="135"/>
      <c r="D965" s="135"/>
      <c r="E965" s="135"/>
      <c r="F965" s="135"/>
      <c r="G965" s="135"/>
      <c r="H965" s="135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5"/>
      <c r="T965" s="135"/>
      <c r="U965" s="135"/>
      <c r="V965" s="135"/>
      <c r="W965" s="135"/>
      <c r="X965" s="135"/>
      <c r="Y965" s="135"/>
      <c r="Z965" s="135"/>
    </row>
    <row r="966" spans="1:26" ht="23.25" customHeight="1">
      <c r="A966" s="135"/>
      <c r="B966" s="135"/>
      <c r="C966" s="135"/>
      <c r="D966" s="135"/>
      <c r="E966" s="135"/>
      <c r="F966" s="135"/>
      <c r="G966" s="135"/>
      <c r="H966" s="135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5"/>
      <c r="T966" s="135"/>
      <c r="U966" s="135"/>
      <c r="V966" s="135"/>
      <c r="W966" s="135"/>
      <c r="X966" s="135"/>
      <c r="Y966" s="135"/>
      <c r="Z966" s="135"/>
    </row>
    <row r="967" spans="1:26" ht="23.25" customHeight="1">
      <c r="A967" s="135"/>
      <c r="B967" s="135"/>
      <c r="C967" s="135"/>
      <c r="D967" s="135"/>
      <c r="E967" s="135"/>
      <c r="F967" s="135"/>
      <c r="G967" s="135"/>
      <c r="H967" s="135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5"/>
      <c r="T967" s="135"/>
      <c r="U967" s="135"/>
      <c r="V967" s="135"/>
      <c r="W967" s="135"/>
      <c r="X967" s="135"/>
      <c r="Y967" s="135"/>
      <c r="Z967" s="135"/>
    </row>
    <row r="968" spans="1:26" ht="23.25" customHeight="1">
      <c r="A968" s="135"/>
      <c r="B968" s="135"/>
      <c r="C968" s="135"/>
      <c r="D968" s="135"/>
      <c r="E968" s="135"/>
      <c r="F968" s="135"/>
      <c r="G968" s="135"/>
      <c r="H968" s="135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5"/>
      <c r="T968" s="135"/>
      <c r="U968" s="135"/>
      <c r="V968" s="135"/>
      <c r="W968" s="135"/>
      <c r="X968" s="135"/>
      <c r="Y968" s="135"/>
      <c r="Z968" s="135"/>
    </row>
    <row r="969" spans="1:26" ht="23.25" customHeight="1">
      <c r="A969" s="135"/>
      <c r="B969" s="135"/>
      <c r="C969" s="135"/>
      <c r="D969" s="135"/>
      <c r="E969" s="135"/>
      <c r="F969" s="135"/>
      <c r="G969" s="135"/>
      <c r="H969" s="135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5"/>
      <c r="T969" s="135"/>
      <c r="U969" s="135"/>
      <c r="V969" s="135"/>
      <c r="W969" s="135"/>
      <c r="X969" s="135"/>
      <c r="Y969" s="135"/>
      <c r="Z969" s="135"/>
    </row>
    <row r="970" spans="1:26" ht="23.25" customHeight="1">
      <c r="A970" s="135"/>
      <c r="B970" s="135"/>
      <c r="C970" s="135"/>
      <c r="D970" s="135"/>
      <c r="E970" s="135"/>
      <c r="F970" s="135"/>
      <c r="G970" s="135"/>
      <c r="H970" s="135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5"/>
      <c r="T970" s="135"/>
      <c r="U970" s="135"/>
      <c r="V970" s="135"/>
      <c r="W970" s="135"/>
      <c r="X970" s="135"/>
      <c r="Y970" s="135"/>
      <c r="Z970" s="135"/>
    </row>
    <row r="971" spans="1:26" ht="23.25" customHeight="1">
      <c r="A971" s="135"/>
      <c r="B971" s="135"/>
      <c r="C971" s="135"/>
      <c r="D971" s="135"/>
      <c r="E971" s="135"/>
      <c r="F971" s="135"/>
      <c r="G971" s="135"/>
      <c r="H971" s="135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5"/>
      <c r="T971" s="135"/>
      <c r="U971" s="135"/>
      <c r="V971" s="135"/>
      <c r="W971" s="135"/>
      <c r="X971" s="135"/>
      <c r="Y971" s="135"/>
      <c r="Z971" s="135"/>
    </row>
    <row r="972" spans="1:26" ht="23.25" customHeight="1">
      <c r="A972" s="135"/>
      <c r="B972" s="135"/>
      <c r="C972" s="135"/>
      <c r="D972" s="135"/>
      <c r="E972" s="135"/>
      <c r="F972" s="135"/>
      <c r="G972" s="135"/>
      <c r="H972" s="135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5"/>
      <c r="T972" s="135"/>
      <c r="U972" s="135"/>
      <c r="V972" s="135"/>
      <c r="W972" s="135"/>
      <c r="X972" s="135"/>
      <c r="Y972" s="135"/>
      <c r="Z972" s="135"/>
    </row>
    <row r="973" spans="1:26" ht="23.25" customHeight="1">
      <c r="A973" s="135"/>
      <c r="B973" s="135"/>
      <c r="C973" s="135"/>
      <c r="D973" s="135"/>
      <c r="E973" s="135"/>
      <c r="F973" s="135"/>
      <c r="G973" s="135"/>
      <c r="H973" s="135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5"/>
      <c r="T973" s="135"/>
      <c r="U973" s="135"/>
      <c r="V973" s="135"/>
      <c r="W973" s="135"/>
      <c r="X973" s="135"/>
      <c r="Y973" s="135"/>
      <c r="Z973" s="135"/>
    </row>
    <row r="974" spans="1:26" ht="23.25" customHeight="1">
      <c r="A974" s="135"/>
      <c r="B974" s="135"/>
      <c r="C974" s="135"/>
      <c r="D974" s="135"/>
      <c r="E974" s="135"/>
      <c r="F974" s="135"/>
      <c r="G974" s="135"/>
      <c r="H974" s="135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5"/>
      <c r="T974" s="135"/>
      <c r="U974" s="135"/>
      <c r="V974" s="135"/>
      <c r="W974" s="135"/>
      <c r="X974" s="135"/>
      <c r="Y974" s="135"/>
      <c r="Z974" s="135"/>
    </row>
    <row r="975" spans="1:26" ht="23.25" customHeight="1">
      <c r="A975" s="135"/>
      <c r="B975" s="135"/>
      <c r="C975" s="135"/>
      <c r="D975" s="135"/>
      <c r="E975" s="135"/>
      <c r="F975" s="135"/>
      <c r="G975" s="135"/>
      <c r="H975" s="135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5"/>
      <c r="T975" s="135"/>
      <c r="U975" s="135"/>
      <c r="V975" s="135"/>
      <c r="W975" s="135"/>
      <c r="X975" s="135"/>
      <c r="Y975" s="135"/>
      <c r="Z975" s="135"/>
    </row>
    <row r="976" spans="1:26" ht="23.25" customHeight="1">
      <c r="A976" s="135"/>
      <c r="B976" s="135"/>
      <c r="C976" s="135"/>
      <c r="D976" s="135"/>
      <c r="E976" s="135"/>
      <c r="F976" s="135"/>
      <c r="G976" s="135"/>
      <c r="H976" s="135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5"/>
      <c r="T976" s="135"/>
      <c r="U976" s="135"/>
      <c r="V976" s="135"/>
      <c r="W976" s="135"/>
      <c r="X976" s="135"/>
      <c r="Y976" s="135"/>
      <c r="Z976" s="135"/>
    </row>
    <row r="977" spans="1:26" ht="23.25" customHeight="1">
      <c r="A977" s="135"/>
      <c r="B977" s="135"/>
      <c r="C977" s="135"/>
      <c r="D977" s="135"/>
      <c r="E977" s="135"/>
      <c r="F977" s="135"/>
      <c r="G977" s="135"/>
      <c r="H977" s="135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5"/>
      <c r="T977" s="135"/>
      <c r="U977" s="135"/>
      <c r="V977" s="135"/>
      <c r="W977" s="135"/>
      <c r="X977" s="135"/>
      <c r="Y977" s="135"/>
      <c r="Z977" s="135"/>
    </row>
    <row r="978" spans="1:26" ht="23.25" customHeight="1">
      <c r="A978" s="135"/>
      <c r="B978" s="135"/>
      <c r="C978" s="135"/>
      <c r="D978" s="135"/>
      <c r="E978" s="135"/>
      <c r="F978" s="135"/>
      <c r="G978" s="135"/>
      <c r="H978" s="135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5"/>
      <c r="T978" s="135"/>
      <c r="U978" s="135"/>
      <c r="V978" s="135"/>
      <c r="W978" s="135"/>
      <c r="X978" s="135"/>
      <c r="Y978" s="135"/>
      <c r="Z978" s="135"/>
    </row>
    <row r="979" spans="1:26" ht="23.25" customHeight="1">
      <c r="A979" s="135"/>
      <c r="B979" s="135"/>
      <c r="C979" s="135"/>
      <c r="D979" s="135"/>
      <c r="E979" s="135"/>
      <c r="F979" s="135"/>
      <c r="G979" s="135"/>
      <c r="H979" s="135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5"/>
      <c r="T979" s="135"/>
      <c r="U979" s="135"/>
      <c r="V979" s="135"/>
      <c r="W979" s="135"/>
      <c r="X979" s="135"/>
      <c r="Y979" s="135"/>
      <c r="Z979" s="135"/>
    </row>
    <row r="980" spans="1:26" ht="23.25" customHeight="1">
      <c r="A980" s="135"/>
      <c r="B980" s="135"/>
      <c r="C980" s="135"/>
      <c r="D980" s="135"/>
      <c r="E980" s="135"/>
      <c r="F980" s="135"/>
      <c r="G980" s="135"/>
      <c r="H980" s="135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5"/>
      <c r="T980" s="135"/>
      <c r="U980" s="135"/>
      <c r="V980" s="135"/>
      <c r="W980" s="135"/>
      <c r="X980" s="135"/>
      <c r="Y980" s="135"/>
      <c r="Z980" s="135"/>
    </row>
    <row r="981" spans="1:26" ht="23.25" customHeight="1">
      <c r="A981" s="135"/>
      <c r="B981" s="135"/>
      <c r="C981" s="135"/>
      <c r="D981" s="135"/>
      <c r="E981" s="135"/>
      <c r="F981" s="135"/>
      <c r="G981" s="135"/>
      <c r="H981" s="135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5"/>
      <c r="T981" s="135"/>
      <c r="U981" s="135"/>
      <c r="V981" s="135"/>
      <c r="W981" s="135"/>
      <c r="X981" s="135"/>
      <c r="Y981" s="135"/>
      <c r="Z981" s="135"/>
    </row>
    <row r="982" spans="1:26" ht="23.25" customHeight="1">
      <c r="A982" s="135"/>
      <c r="B982" s="135"/>
      <c r="C982" s="135"/>
      <c r="D982" s="135"/>
      <c r="E982" s="135"/>
      <c r="F982" s="135"/>
      <c r="G982" s="135"/>
      <c r="H982" s="135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5"/>
      <c r="T982" s="135"/>
      <c r="U982" s="135"/>
      <c r="V982" s="135"/>
      <c r="W982" s="135"/>
      <c r="X982" s="135"/>
      <c r="Y982" s="135"/>
      <c r="Z982" s="135"/>
    </row>
    <row r="983" spans="1:26" ht="23.25" customHeight="1">
      <c r="A983" s="135"/>
      <c r="B983" s="135"/>
      <c r="C983" s="135"/>
      <c r="D983" s="135"/>
      <c r="E983" s="135"/>
      <c r="F983" s="135"/>
      <c r="G983" s="135"/>
      <c r="H983" s="135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5"/>
      <c r="T983" s="135"/>
      <c r="U983" s="135"/>
      <c r="V983" s="135"/>
      <c r="W983" s="135"/>
      <c r="X983" s="135"/>
      <c r="Y983" s="135"/>
      <c r="Z983" s="135"/>
    </row>
    <row r="984" spans="1:26" ht="23.25" customHeight="1">
      <c r="A984" s="135"/>
      <c r="B984" s="135"/>
      <c r="C984" s="135"/>
      <c r="D984" s="135"/>
      <c r="E984" s="135"/>
      <c r="F984" s="135"/>
      <c r="G984" s="135"/>
      <c r="H984" s="135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5"/>
      <c r="T984" s="135"/>
      <c r="U984" s="135"/>
      <c r="V984" s="135"/>
      <c r="W984" s="135"/>
      <c r="X984" s="135"/>
      <c r="Y984" s="135"/>
      <c r="Z984" s="135"/>
    </row>
    <row r="985" spans="1:26" ht="23.25" customHeight="1">
      <c r="A985" s="135"/>
      <c r="B985" s="135"/>
      <c r="C985" s="135"/>
      <c r="D985" s="135"/>
      <c r="E985" s="135"/>
      <c r="F985" s="135"/>
      <c r="G985" s="135"/>
      <c r="H985" s="135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5"/>
      <c r="T985" s="135"/>
      <c r="U985" s="135"/>
      <c r="V985" s="135"/>
      <c r="W985" s="135"/>
      <c r="X985" s="135"/>
      <c r="Y985" s="135"/>
      <c r="Z985" s="135"/>
    </row>
    <row r="986" spans="1:26" ht="23.25" customHeight="1">
      <c r="A986" s="135"/>
      <c r="B986" s="135"/>
      <c r="C986" s="135"/>
      <c r="D986" s="135"/>
      <c r="E986" s="135"/>
      <c r="F986" s="135"/>
      <c r="G986" s="135"/>
      <c r="H986" s="135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5"/>
      <c r="T986" s="135"/>
      <c r="U986" s="135"/>
      <c r="V986" s="135"/>
      <c r="W986" s="135"/>
      <c r="X986" s="135"/>
      <c r="Y986" s="135"/>
      <c r="Z986" s="135"/>
    </row>
    <row r="987" spans="1:26" ht="23.25" customHeight="1">
      <c r="A987" s="135"/>
      <c r="B987" s="135"/>
      <c r="C987" s="135"/>
      <c r="D987" s="135"/>
      <c r="E987" s="135"/>
      <c r="F987" s="135"/>
      <c r="G987" s="135"/>
      <c r="H987" s="135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5"/>
      <c r="T987" s="135"/>
      <c r="U987" s="135"/>
      <c r="V987" s="135"/>
      <c r="W987" s="135"/>
      <c r="X987" s="135"/>
      <c r="Y987" s="135"/>
      <c r="Z987" s="135"/>
    </row>
    <row r="988" spans="1:26" ht="23.25" customHeight="1">
      <c r="A988" s="135"/>
      <c r="B988" s="135"/>
      <c r="C988" s="135"/>
      <c r="D988" s="135"/>
      <c r="E988" s="135"/>
      <c r="F988" s="135"/>
      <c r="G988" s="135"/>
      <c r="H988" s="135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5"/>
      <c r="T988" s="135"/>
      <c r="U988" s="135"/>
      <c r="V988" s="135"/>
      <c r="W988" s="135"/>
      <c r="X988" s="135"/>
      <c r="Y988" s="135"/>
      <c r="Z988" s="135"/>
    </row>
    <row r="989" spans="1:26" ht="23.25" customHeight="1">
      <c r="A989" s="135"/>
      <c r="B989" s="135"/>
      <c r="C989" s="135"/>
      <c r="D989" s="135"/>
      <c r="E989" s="135"/>
      <c r="F989" s="135"/>
      <c r="G989" s="135"/>
      <c r="H989" s="135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5"/>
      <c r="T989" s="135"/>
      <c r="U989" s="135"/>
      <c r="V989" s="135"/>
      <c r="W989" s="135"/>
      <c r="X989" s="135"/>
      <c r="Y989" s="135"/>
      <c r="Z989" s="135"/>
    </row>
    <row r="990" spans="1:26" ht="23.25" customHeight="1">
      <c r="A990" s="135"/>
      <c r="B990" s="135"/>
      <c r="C990" s="135"/>
      <c r="D990" s="135"/>
      <c r="E990" s="135"/>
      <c r="F990" s="135"/>
      <c r="G990" s="135"/>
      <c r="H990" s="135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5"/>
      <c r="T990" s="135"/>
      <c r="U990" s="135"/>
      <c r="V990" s="135"/>
      <c r="W990" s="135"/>
      <c r="X990" s="135"/>
      <c r="Y990" s="135"/>
      <c r="Z990" s="135"/>
    </row>
    <row r="991" spans="1:26" ht="23.25" customHeight="1">
      <c r="A991" s="135"/>
      <c r="B991" s="135"/>
      <c r="C991" s="135"/>
      <c r="D991" s="135"/>
      <c r="E991" s="135"/>
      <c r="F991" s="135"/>
      <c r="G991" s="135"/>
      <c r="H991" s="135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5"/>
      <c r="T991" s="135"/>
      <c r="U991" s="135"/>
      <c r="V991" s="135"/>
      <c r="W991" s="135"/>
      <c r="X991" s="135"/>
      <c r="Y991" s="135"/>
      <c r="Z991" s="135"/>
    </row>
    <row r="992" spans="1:26" ht="23.25" customHeight="1">
      <c r="A992" s="135"/>
      <c r="B992" s="135"/>
      <c r="C992" s="135"/>
      <c r="D992" s="135"/>
      <c r="E992" s="135"/>
      <c r="F992" s="135"/>
      <c r="G992" s="135"/>
      <c r="H992" s="135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5"/>
      <c r="T992" s="135"/>
      <c r="U992" s="135"/>
      <c r="V992" s="135"/>
      <c r="W992" s="135"/>
      <c r="X992" s="135"/>
      <c r="Y992" s="135"/>
      <c r="Z992" s="135"/>
    </row>
    <row r="993" spans="1:26" ht="23.25" customHeight="1">
      <c r="A993" s="135"/>
      <c r="B993" s="135"/>
      <c r="C993" s="135"/>
      <c r="D993" s="135"/>
      <c r="E993" s="135"/>
      <c r="F993" s="135"/>
      <c r="G993" s="135"/>
      <c r="H993" s="135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5"/>
      <c r="T993" s="135"/>
      <c r="U993" s="135"/>
      <c r="V993" s="135"/>
      <c r="W993" s="135"/>
      <c r="X993" s="135"/>
      <c r="Y993" s="135"/>
      <c r="Z993" s="135"/>
    </row>
    <row r="994" spans="1:26" ht="23.25" customHeight="1">
      <c r="A994" s="135"/>
      <c r="B994" s="135"/>
      <c r="C994" s="135"/>
      <c r="D994" s="135"/>
      <c r="E994" s="135"/>
      <c r="F994" s="135"/>
      <c r="G994" s="135"/>
      <c r="H994" s="135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5"/>
      <c r="T994" s="135"/>
      <c r="U994" s="135"/>
      <c r="V994" s="135"/>
      <c r="W994" s="135"/>
      <c r="X994" s="135"/>
      <c r="Y994" s="135"/>
      <c r="Z994" s="135"/>
    </row>
    <row r="995" spans="1:26" ht="23.25" customHeight="1">
      <c r="A995" s="135"/>
      <c r="B995" s="135"/>
      <c r="C995" s="135"/>
      <c r="D995" s="135"/>
      <c r="E995" s="135"/>
      <c r="F995" s="135"/>
      <c r="G995" s="135"/>
      <c r="H995" s="135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5"/>
      <c r="T995" s="135"/>
      <c r="U995" s="135"/>
      <c r="V995" s="135"/>
      <c r="W995" s="135"/>
      <c r="X995" s="135"/>
      <c r="Y995" s="135"/>
      <c r="Z995" s="135"/>
    </row>
    <row r="996" spans="1:26" ht="23.25" customHeight="1">
      <c r="A996" s="135"/>
      <c r="B996" s="135"/>
      <c r="C996" s="135"/>
      <c r="D996" s="135"/>
      <c r="E996" s="135"/>
      <c r="F996" s="135"/>
      <c r="G996" s="135"/>
      <c r="H996" s="135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5"/>
      <c r="T996" s="135"/>
      <c r="U996" s="135"/>
      <c r="V996" s="135"/>
      <c r="W996" s="135"/>
      <c r="X996" s="135"/>
      <c r="Y996" s="135"/>
      <c r="Z996" s="135"/>
    </row>
    <row r="997" spans="1:26" ht="23.25" customHeight="1">
      <c r="A997" s="135"/>
      <c r="B997" s="135"/>
      <c r="C997" s="135"/>
      <c r="D997" s="135"/>
      <c r="E997" s="135"/>
      <c r="F997" s="135"/>
      <c r="G997" s="135"/>
      <c r="H997" s="135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5"/>
      <c r="T997" s="135"/>
      <c r="U997" s="135"/>
      <c r="V997" s="135"/>
      <c r="W997" s="135"/>
      <c r="X997" s="135"/>
      <c r="Y997" s="135"/>
      <c r="Z997" s="135"/>
    </row>
    <row r="998" spans="1:26" ht="23.25" customHeight="1">
      <c r="A998" s="135"/>
      <c r="B998" s="135"/>
      <c r="C998" s="135"/>
      <c r="D998" s="135"/>
      <c r="E998" s="135"/>
      <c r="F998" s="135"/>
      <c r="G998" s="135"/>
      <c r="H998" s="135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5"/>
      <c r="T998" s="135"/>
      <c r="U998" s="135"/>
      <c r="V998" s="135"/>
      <c r="W998" s="135"/>
      <c r="X998" s="135"/>
      <c r="Y998" s="135"/>
      <c r="Z998" s="135"/>
    </row>
    <row r="999" spans="1:26" ht="23.25" customHeight="1">
      <c r="A999" s="135"/>
      <c r="B999" s="135"/>
      <c r="C999" s="135"/>
      <c r="D999" s="135"/>
      <c r="E999" s="135"/>
      <c r="F999" s="135"/>
      <c r="G999" s="135"/>
      <c r="H999" s="135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5"/>
      <c r="T999" s="135"/>
      <c r="U999" s="135"/>
      <c r="V999" s="135"/>
      <c r="W999" s="135"/>
      <c r="X999" s="135"/>
      <c r="Y999" s="135"/>
      <c r="Z999" s="135"/>
    </row>
    <row r="1000" spans="1:26" ht="23.25" customHeight="1">
      <c r="A1000" s="135"/>
      <c r="B1000" s="135"/>
      <c r="C1000" s="135"/>
      <c r="D1000" s="135"/>
      <c r="E1000" s="135"/>
      <c r="F1000" s="135"/>
      <c r="G1000" s="135"/>
      <c r="H1000" s="135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5"/>
      <c r="T1000" s="135"/>
      <c r="U1000" s="135"/>
      <c r="V1000" s="135"/>
      <c r="W1000" s="135"/>
      <c r="X1000" s="135"/>
      <c r="Y1000" s="135"/>
      <c r="Z1000" s="135"/>
    </row>
    <row r="1001" spans="1:26" ht="23.25" customHeight="1">
      <c r="A1001" s="135"/>
      <c r="B1001" s="135"/>
      <c r="C1001" s="135"/>
      <c r="D1001" s="135"/>
      <c r="E1001" s="135"/>
      <c r="F1001" s="135"/>
      <c r="G1001" s="135"/>
      <c r="H1001" s="135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5"/>
      <c r="T1001" s="135"/>
      <c r="U1001" s="135"/>
      <c r="V1001" s="135"/>
      <c r="W1001" s="135"/>
      <c r="X1001" s="135"/>
      <c r="Y1001" s="135"/>
      <c r="Z1001" s="135"/>
    </row>
    <row r="1002" spans="1:26" ht="23.25" customHeight="1">
      <c r="A1002" s="135"/>
      <c r="B1002" s="135"/>
      <c r="C1002" s="135"/>
      <c r="D1002" s="135"/>
      <c r="E1002" s="135"/>
      <c r="F1002" s="135"/>
      <c r="G1002" s="135"/>
      <c r="H1002" s="135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5"/>
      <c r="T1002" s="135"/>
      <c r="U1002" s="135"/>
      <c r="V1002" s="135"/>
      <c r="W1002" s="135"/>
      <c r="X1002" s="135"/>
      <c r="Y1002" s="135"/>
      <c r="Z1002" s="135"/>
    </row>
    <row r="1003" spans="1:26" ht="23.25" customHeight="1">
      <c r="A1003" s="135"/>
      <c r="B1003" s="135"/>
      <c r="C1003" s="135"/>
      <c r="D1003" s="135"/>
      <c r="E1003" s="135"/>
      <c r="F1003" s="135"/>
      <c r="G1003" s="135"/>
      <c r="H1003" s="135"/>
      <c r="I1003" s="139"/>
      <c r="J1003" s="139"/>
      <c r="K1003" s="139"/>
      <c r="L1003" s="139"/>
      <c r="M1003" s="139"/>
      <c r="N1003" s="139"/>
      <c r="O1003" s="139"/>
      <c r="P1003" s="139"/>
      <c r="Q1003" s="139"/>
      <c r="R1003" s="139"/>
      <c r="S1003" s="135"/>
      <c r="T1003" s="135"/>
      <c r="U1003" s="135"/>
      <c r="V1003" s="135"/>
      <c r="W1003" s="135"/>
      <c r="X1003" s="135"/>
      <c r="Y1003" s="135"/>
      <c r="Z1003" s="135"/>
    </row>
    <row r="1004" spans="1:26" ht="23.25" customHeight="1">
      <c r="A1004" s="135"/>
      <c r="B1004" s="135"/>
      <c r="C1004" s="135"/>
      <c r="D1004" s="135"/>
      <c r="E1004" s="135"/>
      <c r="F1004" s="135"/>
      <c r="G1004" s="135"/>
      <c r="H1004" s="135"/>
      <c r="I1004" s="139"/>
      <c r="J1004" s="139"/>
      <c r="K1004" s="139"/>
      <c r="L1004" s="139"/>
      <c r="M1004" s="139"/>
      <c r="N1004" s="139"/>
      <c r="O1004" s="139"/>
      <c r="P1004" s="139"/>
      <c r="Q1004" s="139"/>
      <c r="R1004" s="139"/>
      <c r="S1004" s="135"/>
      <c r="T1004" s="135"/>
      <c r="U1004" s="135"/>
      <c r="V1004" s="135"/>
      <c r="W1004" s="135"/>
      <c r="X1004" s="135"/>
      <c r="Y1004" s="135"/>
      <c r="Z1004" s="135"/>
    </row>
  </sheetData>
  <mergeCells count="8">
    <mergeCell ref="J14:K14"/>
    <mergeCell ref="O14:P14"/>
    <mergeCell ref="B15:C15"/>
    <mergeCell ref="A7:D7"/>
    <mergeCell ref="A8:D8"/>
    <mergeCell ref="A9:D9"/>
    <mergeCell ref="J11:P11"/>
    <mergeCell ref="M12:N12"/>
  </mergeCells>
  <dataValidations count="1">
    <dataValidation type="decimal" allowBlank="1" showInputMessage="1" showErrorMessage="1" prompt="Input Error - The term of the loan should be a whole number between 1 and 30" sqref="D14" xr:uid="{00000000-0002-0000-0300-000000000000}">
      <formula1>1</formula1>
      <formula2>30</formula2>
    </dataValidation>
  </dataValidations>
  <pageMargins left="0.7" right="0.7" top="0.75" bottom="0.75" header="0" footer="0"/>
  <pageSetup orientation="portrait"/>
  <headerFooter>
    <oddFooter>&amp;R(c) 2019 - The Rueth Team of Fairway Indepent Mortgage.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Z1004"/>
  <sheetViews>
    <sheetView topLeftCell="A20" zoomScale="80" zoomScaleNormal="80" workbookViewId="0">
      <selection activeCell="D23" sqref="D23"/>
    </sheetView>
  </sheetViews>
  <sheetFormatPr defaultColWidth="14.42578125" defaultRowHeight="15" customHeight="1"/>
  <cols>
    <col min="1" max="1" width="62" customWidth="1"/>
    <col min="2" max="4" width="26.140625" customWidth="1"/>
    <col min="5" max="6" width="26.42578125" customWidth="1"/>
    <col min="7" max="23" width="9.140625" customWidth="1"/>
    <col min="24" max="26" width="8.710937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21.7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33.7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23.25">
      <c r="A7" s="164">
        <f>Input!F13</f>
        <v>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23.25">
      <c r="A8" s="164">
        <f>Input!E14</f>
        <v>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23.25">
      <c r="A9" s="165" t="str">
        <f>Input!F15</f>
        <v>Duplex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23.25">
      <c r="A10" s="196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23.25">
      <c r="A11" s="30" t="s">
        <v>64</v>
      </c>
      <c r="B11" s="31">
        <f>Input!F19</f>
        <v>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23.25">
      <c r="A12" s="32" t="s">
        <v>27</v>
      </c>
      <c r="B12" s="33">
        <f>Input!F21</f>
        <v>0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23.25">
      <c r="A13" s="32" t="s">
        <v>65</v>
      </c>
      <c r="B13" s="33">
        <f>Input!F22+Input!F23+Input!F21</f>
        <v>0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23.25">
      <c r="A14" s="32" t="s">
        <v>66</v>
      </c>
      <c r="B14" s="33">
        <f>'P2 - Payoff'!D12</f>
        <v>0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23.25">
      <c r="A15" s="32" t="s">
        <v>40</v>
      </c>
      <c r="B15" s="34">
        <f>'P2 - Payoff'!D13</f>
        <v>0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23.25">
      <c r="A16" s="32" t="s">
        <v>67</v>
      </c>
      <c r="B16" s="35">
        <f>'P2 - Payoff'!D14</f>
        <v>30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23.25">
      <c r="A17" s="36"/>
      <c r="B17" s="37"/>
      <c r="C17" s="135"/>
      <c r="D17" s="135"/>
      <c r="E17" s="135"/>
      <c r="F17" s="135"/>
      <c r="G17" s="135"/>
      <c r="H17" s="135"/>
      <c r="I17" s="135"/>
      <c r="J17" s="135"/>
      <c r="K17" s="135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23.25">
      <c r="A18" s="32" t="s">
        <v>68</v>
      </c>
      <c r="B18" s="35">
        <f ca="1">IFERROR('P2 - Payoff'!D15, 0)</f>
        <v>0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23.25">
      <c r="A19" s="38" t="s">
        <v>69</v>
      </c>
      <c r="B19" s="39">
        <f ca="1">IFERROR('P2 - Payoff'!D24, 0)</f>
        <v>0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23.25">
      <c r="A20" s="135"/>
      <c r="B20" s="167"/>
      <c r="C20" s="135"/>
      <c r="D20" s="135"/>
      <c r="E20" s="135"/>
      <c r="F20" s="135"/>
      <c r="G20" s="135"/>
      <c r="H20" s="135"/>
      <c r="I20" s="135"/>
      <c r="J20" s="135"/>
      <c r="K20" s="135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46.5">
      <c r="A21" s="40" t="s">
        <v>70</v>
      </c>
      <c r="B21" s="41" t="s">
        <v>71</v>
      </c>
      <c r="C21" s="41" t="s">
        <v>72</v>
      </c>
      <c r="D21" s="42" t="str">
        <f ca="1">"At Retirement in "&amp;Input!F17&amp;" Years"</f>
        <v>At Retirement in 30 Years</v>
      </c>
      <c r="E21" s="135"/>
      <c r="F21" s="135"/>
      <c r="G21" s="135"/>
      <c r="H21" s="135"/>
      <c r="I21" s="135"/>
      <c r="J21" s="135"/>
      <c r="K21" s="135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23.25">
      <c r="A22" s="43" t="s">
        <v>73</v>
      </c>
      <c r="B22" s="44">
        <f ca="1">IFERROR('P2 - Payoff'!D19, 0)</f>
        <v>0</v>
      </c>
      <c r="C22" s="44">
        <f ca="1">IFERROR(VLOOKUP(36,'P2 - Payoff'!A30:H390,2), 0)</f>
        <v>0</v>
      </c>
      <c r="D22" s="45">
        <f ca="1">IFERROR(IF(B19&lt;B16, 0, VLOOKUP(Input!F17*12,'P2 - Payoff'!A30:H390,2)), 0)</f>
        <v>0</v>
      </c>
      <c r="E22" s="135"/>
      <c r="F22" s="135"/>
      <c r="G22" s="135"/>
      <c r="H22" s="135"/>
      <c r="I22" s="135"/>
      <c r="J22" s="135"/>
      <c r="K22" s="135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23.25">
      <c r="A23" s="43" t="s">
        <v>126</v>
      </c>
      <c r="B23" s="44">
        <f>(Input!F35+Input!$F$36+Input!F37)/12</f>
        <v>470.83333333333331</v>
      </c>
      <c r="C23" s="44">
        <f>((Input!F35+Input!$F$36+Input!F37)/12)*(1+Input!$F$31)^3</f>
        <v>470.83333333333331</v>
      </c>
      <c r="D23" s="46">
        <f ca="1">((Input!F35+Input!$F$36+Input!F37)/12)*(1+Input!$F$31)^Input!F17</f>
        <v>470.83333333333331</v>
      </c>
      <c r="E23" s="135"/>
      <c r="F23" s="135"/>
      <c r="G23" s="135"/>
      <c r="H23" s="135"/>
      <c r="I23" s="135"/>
      <c r="J23" s="135"/>
      <c r="K23" s="135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23.25">
      <c r="A24" s="43" t="s">
        <v>75</v>
      </c>
      <c r="B24" s="44">
        <f>Input!$F$38/12</f>
        <v>41.666666666666664</v>
      </c>
      <c r="C24" s="44">
        <f>(Input!$F$38/12)*(1+Input!$F$31)^3</f>
        <v>41.666666666666664</v>
      </c>
      <c r="D24" s="46">
        <f ca="1">(Input!$F$38/12)*(1+Input!$F$31)^Input!F17</f>
        <v>41.666666666666664</v>
      </c>
      <c r="E24" s="135"/>
      <c r="F24" s="135"/>
      <c r="G24" s="135"/>
      <c r="H24" s="135"/>
      <c r="I24" s="135"/>
      <c r="J24" s="135"/>
      <c r="K24" s="135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23.25">
      <c r="A25" s="43" t="s">
        <v>28</v>
      </c>
      <c r="B25" s="44">
        <f>SUM(Input!$F$39:$F$41)/12</f>
        <v>321.66666666666669</v>
      </c>
      <c r="C25" s="44">
        <f>(SUM(Input!$F$39:$F$41)/12)*(1+Input!$F$31)^3</f>
        <v>321.66666666666669</v>
      </c>
      <c r="D25" s="46">
        <f ca="1">(SUM(Input!$F$39:$F$41)/12)*(1+Input!$F$31)^Input!F17</f>
        <v>321.66666666666669</v>
      </c>
      <c r="E25" s="135"/>
      <c r="F25" s="135"/>
      <c r="G25" s="135"/>
      <c r="H25" s="135"/>
      <c r="I25" s="135"/>
      <c r="J25" s="135"/>
      <c r="K25" s="135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23.25">
      <c r="A26" s="47"/>
      <c r="B26" s="48"/>
      <c r="C26" s="48"/>
      <c r="D26" s="49"/>
      <c r="E26" s="135"/>
      <c r="F26" s="135"/>
      <c r="G26" s="135"/>
      <c r="H26" s="135"/>
      <c r="I26" s="135"/>
      <c r="J26" s="135"/>
      <c r="K26" s="135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23.25">
      <c r="A27" s="43" t="s">
        <v>76</v>
      </c>
      <c r="B27" s="44">
        <f>Input!$F$48/12</f>
        <v>2182.5</v>
      </c>
      <c r="C27" s="44">
        <f>(Input!$F$48/12)*(1+Input!$F$32)^3</f>
        <v>2182.5</v>
      </c>
      <c r="D27" s="46">
        <f ca="1">(Input!$F$48/12)*(1+Input!$F$32)^Input!F17</f>
        <v>2182.5</v>
      </c>
      <c r="E27" s="135"/>
      <c r="F27" s="135"/>
      <c r="G27" s="135"/>
      <c r="H27" s="135"/>
      <c r="I27" s="135"/>
      <c r="J27" s="135"/>
      <c r="K27" s="135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23.25">
      <c r="A28" s="43" t="s">
        <v>77</v>
      </c>
      <c r="B28" s="44">
        <f t="shared" ref="B28:D28" ca="1" si="0">SUM(B22:B25)</f>
        <v>834.16666666666674</v>
      </c>
      <c r="C28" s="44">
        <f t="shared" ca="1" si="0"/>
        <v>834.16666666666674</v>
      </c>
      <c r="D28" s="46">
        <f t="shared" ca="1" si="0"/>
        <v>834.16666666666674</v>
      </c>
      <c r="E28" s="135"/>
      <c r="F28" s="135"/>
      <c r="G28" s="135"/>
      <c r="H28" s="135"/>
      <c r="I28" s="135"/>
      <c r="J28" s="135"/>
      <c r="K28" s="135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23.25">
      <c r="A29" s="47"/>
      <c r="B29" s="48"/>
      <c r="C29" s="48"/>
      <c r="D29" s="49"/>
      <c r="E29" s="135"/>
      <c r="F29" s="135"/>
      <c r="G29" s="135"/>
      <c r="H29" s="135"/>
      <c r="I29" s="135"/>
      <c r="J29" s="135"/>
      <c r="K29" s="135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>
      <c r="A30" s="50" t="s">
        <v>78</v>
      </c>
      <c r="B30" s="51">
        <f t="shared" ref="B30:D30" ca="1" si="1">B27-B28</f>
        <v>1348.3333333333333</v>
      </c>
      <c r="C30" s="51">
        <f t="shared" ca="1" si="1"/>
        <v>1348.3333333333333</v>
      </c>
      <c r="D30" s="52">
        <f t="shared" ca="1" si="1"/>
        <v>1348.3333333333333</v>
      </c>
      <c r="E30" s="135"/>
      <c r="F30" s="135"/>
      <c r="G30" s="135"/>
      <c r="H30" s="135"/>
      <c r="I30" s="135"/>
      <c r="J30" s="135"/>
      <c r="K30" s="135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23.25">
      <c r="A31" s="53"/>
      <c r="B31" s="53"/>
      <c r="C31" s="53"/>
      <c r="D31" s="53"/>
      <c r="E31" s="135"/>
      <c r="F31" s="135"/>
      <c r="G31" s="135"/>
      <c r="H31" s="135"/>
      <c r="I31" s="135"/>
      <c r="J31" s="135"/>
      <c r="K31" s="135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47.25" thickBot="1">
      <c r="A32" s="40" t="s">
        <v>79</v>
      </c>
      <c r="B32" s="41" t="s">
        <v>71</v>
      </c>
      <c r="C32" s="41" t="s">
        <v>72</v>
      </c>
      <c r="D32" s="42" t="str">
        <f ca="1">"At Retirement in "&amp;Input!C17&amp;" Years"</f>
        <v>At Retirement in 31 Years</v>
      </c>
      <c r="E32" s="135"/>
      <c r="F32" s="135"/>
      <c r="G32" s="135"/>
      <c r="H32" s="135"/>
      <c r="I32" s="135"/>
      <c r="J32" s="135"/>
      <c r="K32" s="135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23.25">
      <c r="A33" s="54" t="s">
        <v>80</v>
      </c>
      <c r="B33" s="55">
        <f ca="1">B30*12</f>
        <v>16180</v>
      </c>
      <c r="C33" s="55">
        <f ca="1">C30*12*3</f>
        <v>48540</v>
      </c>
      <c r="D33" s="56">
        <f ca="1">D30*12*Input!F17</f>
        <v>485400</v>
      </c>
      <c r="E33" s="135"/>
      <c r="F33" s="135"/>
      <c r="G33" s="135"/>
      <c r="H33" s="135"/>
      <c r="I33" s="135"/>
      <c r="J33" s="135"/>
      <c r="K33" s="135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23.25">
      <c r="A34" s="57" t="s">
        <v>81</v>
      </c>
      <c r="B34" s="58">
        <f ca="1">IFERROR(B33/B13,0)*0</f>
        <v>0</v>
      </c>
      <c r="C34" s="58">
        <f ca="1">IFERROR(C33/C13,0)*0</f>
        <v>0</v>
      </c>
      <c r="D34" s="58">
        <f ca="1">IFERROR(D33/D13,0)*0</f>
        <v>0</v>
      </c>
      <c r="E34" s="135"/>
      <c r="F34" s="135"/>
      <c r="G34" s="135"/>
      <c r="H34" s="135"/>
      <c r="I34" s="135"/>
      <c r="J34" s="135"/>
      <c r="K34" s="135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23.25">
      <c r="A35" s="60" t="s">
        <v>33</v>
      </c>
      <c r="B35" s="61">
        <f ca="1">IFERROR(SUM('P2 - Payoff'!F41), )</f>
        <v>0</v>
      </c>
      <c r="C35" s="61">
        <f ca="1">IFERROR(VLOOKUP(36, 'P2 - Payoff'!A30:H390, 6), 0)</f>
        <v>0</v>
      </c>
      <c r="D35" s="62">
        <f ca="1">IFERROR(IF(VLOOKUP(Input!I17*12,'P2 - Payoff'!A30:H390,6)="",B14,VLOOKUP(Input!I17*12,'P2 - Payoff'!A30:H390,6)), 0)</f>
        <v>0</v>
      </c>
      <c r="E35" s="135"/>
      <c r="F35" s="135"/>
      <c r="G35" s="135"/>
      <c r="H35" s="135"/>
      <c r="I35" s="135"/>
      <c r="J35" s="135"/>
      <c r="K35" s="135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23.25">
      <c r="A36" s="57" t="s">
        <v>82</v>
      </c>
      <c r="B36" s="58">
        <f ca="1">IFERROR(B35/B13, 0)</f>
        <v>0</v>
      </c>
      <c r="C36" s="58">
        <f ca="1">IFERROR(C35/C13, 0)</f>
        <v>0</v>
      </c>
      <c r="D36" s="58">
        <f ca="1">IFERROR(D35/D13, 0)</f>
        <v>0</v>
      </c>
      <c r="E36" s="135"/>
      <c r="F36" s="135"/>
      <c r="G36" s="135"/>
      <c r="H36" s="135"/>
      <c r="I36" s="135"/>
      <c r="J36" s="135"/>
      <c r="K36" s="135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23.25">
      <c r="A37" s="60" t="s">
        <v>34</v>
      </c>
      <c r="B37" s="61">
        <f>Input!F19*Input!F30</f>
        <v>0</v>
      </c>
      <c r="C37" s="61">
        <f>(Input!$F$19*(1+Input!$F$30)^3)-B11</f>
        <v>0</v>
      </c>
      <c r="D37" s="62">
        <f ca="1">((Input!$F$19*(1+Input!$F$30)^Input!F17))-B11</f>
        <v>0</v>
      </c>
      <c r="E37" s="135"/>
      <c r="F37" s="135"/>
      <c r="G37" s="135"/>
      <c r="H37" s="135"/>
      <c r="I37" s="135"/>
      <c r="J37" s="135"/>
      <c r="K37" s="135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23.25">
      <c r="A38" s="57" t="s">
        <v>83</v>
      </c>
      <c r="B38" s="58">
        <f>IFERROR(B37/B13, 0)</f>
        <v>0</v>
      </c>
      <c r="C38" s="58">
        <f>IFERROR(C37/C13, 0)</f>
        <v>0</v>
      </c>
      <c r="D38" s="58">
        <f ca="1">IFERROR(D37/D13, 0)</f>
        <v>0</v>
      </c>
      <c r="E38" s="135"/>
      <c r="F38" s="135"/>
      <c r="G38" s="135"/>
      <c r="H38" s="135"/>
      <c r="I38" s="135"/>
      <c r="J38" s="135"/>
      <c r="K38" s="135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23.25">
      <c r="A39" s="63" t="s">
        <v>84</v>
      </c>
      <c r="B39" s="64">
        <f t="shared" ref="B39:D39" ca="1" si="2">SUM(B38+B36+B34)</f>
        <v>0</v>
      </c>
      <c r="C39" s="64">
        <f t="shared" ca="1" si="2"/>
        <v>0</v>
      </c>
      <c r="D39" s="65">
        <f t="shared" ca="1" si="2"/>
        <v>0</v>
      </c>
      <c r="E39" s="135"/>
      <c r="F39" s="135"/>
      <c r="G39" s="135"/>
      <c r="H39" s="135"/>
      <c r="I39" s="135"/>
      <c r="J39" s="135"/>
      <c r="K39" s="135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23.25">
      <c r="A40" s="60" t="s">
        <v>36</v>
      </c>
      <c r="B40" s="66">
        <f>(0.85*B11)/27.5</f>
        <v>0</v>
      </c>
      <c r="C40" s="66">
        <f>B40*3</f>
        <v>0</v>
      </c>
      <c r="D40" s="67">
        <f ca="1">IF(Input!F17&lt;27.5,((('P2 - Financials'!B11*85%)/27.5)*Input!F17), ('P2 - Financials'!B11*85%))</f>
        <v>0</v>
      </c>
      <c r="E40" s="135"/>
      <c r="F40" s="135"/>
      <c r="G40" s="135"/>
      <c r="H40" s="135"/>
      <c r="I40" s="135"/>
      <c r="J40" s="135"/>
      <c r="K40" s="135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23.25">
      <c r="A41" s="68" t="s">
        <v>85</v>
      </c>
      <c r="B41" s="69"/>
      <c r="C41" s="69"/>
      <c r="D41" s="70"/>
      <c r="E41" s="135"/>
      <c r="F41" s="135"/>
      <c r="G41" s="135"/>
      <c r="H41" s="135"/>
      <c r="I41" s="135"/>
      <c r="J41" s="135"/>
      <c r="K41" s="135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23.25">
      <c r="A42" s="71" t="s">
        <v>86</v>
      </c>
      <c r="B42" s="72"/>
      <c r="C42" s="72"/>
      <c r="D42" s="73"/>
      <c r="E42" s="135"/>
      <c r="F42" s="135"/>
      <c r="G42" s="135"/>
      <c r="H42" s="135"/>
      <c r="I42" s="135"/>
      <c r="J42" s="135"/>
      <c r="K42" s="135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5.75" customHeight="1">
      <c r="A43" s="71" t="s">
        <v>87</v>
      </c>
      <c r="B43" s="74">
        <f>B11*(1+Input!F30)</f>
        <v>0</v>
      </c>
      <c r="C43" s="74">
        <f>B11*(1+Input!F30)^3</f>
        <v>0</v>
      </c>
      <c r="D43" s="75">
        <f ca="1">B11*(1+Input!F30)^Input!F17</f>
        <v>0</v>
      </c>
      <c r="E43" s="135"/>
      <c r="F43" s="135"/>
      <c r="G43" s="135"/>
      <c r="H43" s="135"/>
      <c r="I43" s="135"/>
      <c r="J43" s="135"/>
      <c r="K43" s="135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5.75" customHeight="1">
      <c r="A44" s="76" t="s">
        <v>88</v>
      </c>
      <c r="B44" s="77">
        <f>B13</f>
        <v>0</v>
      </c>
      <c r="C44" s="77">
        <f>B13</f>
        <v>0</v>
      </c>
      <c r="D44" s="78">
        <f>B13</f>
        <v>0</v>
      </c>
      <c r="E44" s="135"/>
      <c r="F44" s="135"/>
      <c r="G44" s="135"/>
      <c r="H44" s="135"/>
      <c r="I44" s="135"/>
      <c r="J44" s="135"/>
      <c r="K44" s="135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5.75" customHeight="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5.75" customHeight="1">
      <c r="A46" s="269" t="s">
        <v>89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5.75" customHeight="1">
      <c r="A47" s="232"/>
      <c r="B47" s="251"/>
      <c r="C47" s="251"/>
      <c r="D47" s="251"/>
      <c r="E47" s="251"/>
      <c r="F47" s="251"/>
      <c r="G47" s="251"/>
      <c r="H47" s="251"/>
      <c r="I47" s="251"/>
      <c r="J47" s="251"/>
      <c r="K47" s="232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5.75" customHeight="1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52.5" customHeight="1">
      <c r="A49" s="252" t="str">
        <f ca="1">IFERROR("Investing "&amp; TEXT(B44, "$#,#0.00")&amp;" in this property will result in an asset with a Net Worth of " &amp;TEXT(VLOOKUP(('P2 - Payoff'!D24*12),'P2 - Payoff'!A30:P389, 13), "$#,#0.00") &amp; " at the time you retire", "")</f>
        <v/>
      </c>
      <c r="B49" s="232"/>
      <c r="C49" s="232"/>
      <c r="D49" s="232"/>
      <c r="E49" s="232"/>
      <c r="F49" s="232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15.75" customHeight="1">
      <c r="A50" s="270"/>
      <c r="B50" s="232"/>
      <c r="C50" s="232"/>
      <c r="D50" s="232"/>
      <c r="E50" s="232"/>
      <c r="F50" s="232"/>
      <c r="G50" s="232"/>
      <c r="H50" s="135"/>
      <c r="I50" s="135"/>
      <c r="J50" s="135"/>
      <c r="K50" s="135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56.25" customHeight="1">
      <c r="A51" s="254" t="str">
        <f ca="1">IFERROR("Investing the same "&amp; TEXT(B44, "$#,#0.00")&amp;" in an Other Investment earning " &amp; TEXT('P2 - Financials'!E56, "#.0%") &amp;" will result in an asset Worth " &amp;TEXT('P2 - Financials'!E58, "$#,#0.00") &amp; " at the time you retire", "")</f>
        <v>Investing the same $0.00 in an Other Investment earning 6.8% will result in an asset Worth $236,183.61 at the time you retire</v>
      </c>
      <c r="B51" s="232"/>
      <c r="C51" s="232"/>
      <c r="D51" s="232"/>
      <c r="E51" s="232"/>
      <c r="F51" s="232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:26" ht="15.75" customHeight="1">
      <c r="A52" s="255"/>
      <c r="B52" s="255"/>
      <c r="C52" s="255"/>
      <c r="D52" s="255"/>
      <c r="E52" s="255"/>
      <c r="F52" s="255"/>
      <c r="G52" s="135"/>
      <c r="H52" s="135"/>
      <c r="I52" s="135"/>
      <c r="J52" s="135"/>
      <c r="K52" s="135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5.75" customHeight="1">
      <c r="A53" s="79" t="s">
        <v>90</v>
      </c>
      <c r="B53" s="168"/>
      <c r="C53" s="168"/>
      <c r="D53" s="168"/>
      <c r="E53" s="168"/>
      <c r="F53" s="80"/>
      <c r="G53" s="135"/>
      <c r="H53" s="135"/>
      <c r="I53" s="135"/>
      <c r="J53" s="135"/>
      <c r="K53" s="135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32.25" customHeight="1">
      <c r="A54" s="169" t="s">
        <v>91</v>
      </c>
      <c r="B54" s="170"/>
      <c r="C54" s="171"/>
      <c r="D54" s="271">
        <f>Input!F24</f>
        <v>0</v>
      </c>
      <c r="E54" s="257"/>
      <c r="F54" s="172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spans="1:26" ht="36.75" customHeight="1">
      <c r="A55" s="144"/>
      <c r="B55" s="135"/>
      <c r="C55" s="258" t="s">
        <v>92</v>
      </c>
      <c r="D55" s="223"/>
      <c r="E55" s="258" t="s">
        <v>93</v>
      </c>
      <c r="F55" s="223"/>
      <c r="G55" s="135"/>
      <c r="H55" s="135"/>
      <c r="I55" s="135"/>
      <c r="J55" s="135"/>
      <c r="K55" s="13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40.5" customHeight="1">
      <c r="A56" s="198" t="s">
        <v>94</v>
      </c>
      <c r="B56" s="199"/>
      <c r="C56" s="265">
        <f>Input!F30</f>
        <v>0</v>
      </c>
      <c r="D56" s="217"/>
      <c r="E56" s="266">
        <v>6.8000000000000005E-2</v>
      </c>
      <c r="F56" s="267"/>
      <c r="G56" s="199"/>
      <c r="H56" s="199"/>
      <c r="I56" s="199"/>
      <c r="J56" s="199"/>
      <c r="K56" s="199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5.75" customHeight="1">
      <c r="A57" s="198"/>
      <c r="B57" s="201"/>
      <c r="C57" s="202"/>
      <c r="D57" s="203"/>
      <c r="E57" s="202"/>
      <c r="F57" s="203"/>
      <c r="G57" s="201"/>
      <c r="H57" s="201"/>
      <c r="I57" s="201"/>
      <c r="J57" s="201"/>
      <c r="K57" s="201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</row>
    <row r="58" spans="1:26" ht="40.5" customHeight="1">
      <c r="A58" s="205" t="s">
        <v>127</v>
      </c>
      <c r="B58" s="126"/>
      <c r="C58" s="268">
        <f ca="1">IFERROR(VLOOKUP(('P2 - Payoff'!D24*12),'P2 - Payoff'!A30:P389, 13), 0)</f>
        <v>0</v>
      </c>
      <c r="D58" s="236"/>
      <c r="E58" s="268">
        <f ca="1">IFERROR(VLOOKUP(('P2 - Payoff'!D23*12), 'P2 - Payoff'!A30:P389, 16), 0)</f>
        <v>236183.60790425399</v>
      </c>
      <c r="F58" s="236"/>
      <c r="G58" s="199"/>
      <c r="H58" s="199"/>
      <c r="I58" s="199"/>
      <c r="J58" s="199"/>
      <c r="K58" s="199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15.75" customHeight="1">
      <c r="A59" s="206"/>
      <c r="B59" s="206"/>
      <c r="C59" s="207"/>
      <c r="D59" s="207"/>
      <c r="E59" s="206"/>
      <c r="F59" s="206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5.75" customHeight="1">
      <c r="A60" s="206"/>
      <c r="B60" s="206"/>
      <c r="C60" s="206"/>
      <c r="D60" s="206"/>
      <c r="E60" s="206"/>
      <c r="F60" s="206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5.7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5.7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5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5.7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5.7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5.7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5.7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5.7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5.7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5.7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5.7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5.7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5.7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5.7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5.7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5.7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5.7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5.7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5.7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5.7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5.75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5.7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5.7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5.7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5.7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5.7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5.75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5.75" customHeight="1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5.7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5.7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5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5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5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5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5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5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5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5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5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5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5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5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5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5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5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5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5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5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5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5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5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5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5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5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5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5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5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5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5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5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5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5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5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5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5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5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5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5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5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5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5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5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5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5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5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5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5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5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5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5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5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5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5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5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5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5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5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5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5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5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5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5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5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5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5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5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5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5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5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5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5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5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5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5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5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5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5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5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5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5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5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5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5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5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5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5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5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5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5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5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5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5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5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5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5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5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5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5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5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5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5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5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5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5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5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5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5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5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5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5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5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5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5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5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5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5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5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5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5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5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5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5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5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5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5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5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5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5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5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5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5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5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5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5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5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5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5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5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5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5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5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5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5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5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5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5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5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5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5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5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5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5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5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5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5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5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5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5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5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5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5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5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5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5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5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5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5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5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5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5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5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5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5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5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5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5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5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5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5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5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5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5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5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5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5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5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5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5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5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5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5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5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5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5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5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5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5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5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5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5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5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5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5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5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5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5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5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5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5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5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5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5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5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5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5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5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5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5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5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5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5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5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5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5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5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5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5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5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5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5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5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5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5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5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5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5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5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5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5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5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5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5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5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5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5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5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5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5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5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5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5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5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5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5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5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5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5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5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5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5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5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5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5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5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5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5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5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5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5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5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5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5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5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5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5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5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5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5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5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5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5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5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5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5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5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5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5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5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5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5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5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5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5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5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5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5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5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5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5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5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5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5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5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5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5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5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5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5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5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5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5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5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5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5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5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5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5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5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5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5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5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5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5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5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5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5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5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5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5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5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5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5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5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5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5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5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5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5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5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5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5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5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5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5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5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5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5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5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5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5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5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5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5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5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5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5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5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5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5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5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5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5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5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5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5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5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5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5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5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5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5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5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5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5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5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5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5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5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5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5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5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5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5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5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5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5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5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5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5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5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5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5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5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5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5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5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5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5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5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5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5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5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5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5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5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5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5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5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5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5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5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5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5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5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5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5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5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5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5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5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5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5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5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5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5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5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5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5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5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5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5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5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5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5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5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5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5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5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5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5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5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5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5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5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5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5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5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5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5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5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5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5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5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5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5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5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5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5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5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5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5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5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5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5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5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5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5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5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5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5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5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5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5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5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5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5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5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5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5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5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5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5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5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5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5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5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5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5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5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5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5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5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5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5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5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5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5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5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5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5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5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5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5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5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5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5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5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5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5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5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5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5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5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5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5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5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5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5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5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5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5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5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5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5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5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5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5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5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5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5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5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5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5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5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5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5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5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5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5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5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5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5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5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5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5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5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5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5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5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5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5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5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5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5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5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5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5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5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5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5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5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5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5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5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5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5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5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5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5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5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5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5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5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5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5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5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5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5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5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5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5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5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5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5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5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5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5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5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5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5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5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5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5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5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5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5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5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5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5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5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5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5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5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5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5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5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5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5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5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5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5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5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5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5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5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5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5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5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5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5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5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5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5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5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5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5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5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5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5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5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5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5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5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5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5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5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5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5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5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5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5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5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5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5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5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5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5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5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5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5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5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5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5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5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5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5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5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5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5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5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5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5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5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5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5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5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5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5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5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5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5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5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5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5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5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5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5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5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5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5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5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5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5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5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5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5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5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5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5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5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5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5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5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5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5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5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5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5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5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5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5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5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5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5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5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5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5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5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5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5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5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5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5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5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5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5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5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5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5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5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5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5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5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5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5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5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5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5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5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5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5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5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5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5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5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5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5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5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5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5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5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5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5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5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5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5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5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5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5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5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5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5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5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5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5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5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5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5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5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5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5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5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5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5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5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5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5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5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5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5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5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5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5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5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5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5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5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5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5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5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5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5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5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5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5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5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5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5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5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5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5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5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5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5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5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5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5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5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5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5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5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5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5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5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5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5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5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5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5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5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5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5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5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5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5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5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5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5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5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5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5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5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5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5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5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5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5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5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5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5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5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5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5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5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5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5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5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5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5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5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5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5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5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5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5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5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5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5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5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5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5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5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5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5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5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5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5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5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5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5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5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5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5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5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5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5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5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5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5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5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5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5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5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5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5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5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5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5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5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5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5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5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5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5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5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5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5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5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5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5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5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5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5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5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5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5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5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5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5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5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5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5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5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5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5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5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5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  <row r="1001" spans="1:26" ht="15.75" customHeight="1">
      <c r="A1001" s="134"/>
      <c r="B1001" s="134"/>
      <c r="C1001" s="134"/>
      <c r="D1001" s="134"/>
      <c r="E1001" s="134"/>
      <c r="F1001" s="134"/>
      <c r="G1001" s="134"/>
      <c r="H1001" s="134"/>
      <c r="I1001" s="134"/>
      <c r="J1001" s="134"/>
      <c r="K1001" s="134"/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</row>
    <row r="1002" spans="1:26" ht="15.75" customHeight="1">
      <c r="A1002" s="134"/>
      <c r="B1002" s="134"/>
      <c r="C1002" s="134"/>
      <c r="D1002" s="134"/>
      <c r="E1002" s="134"/>
      <c r="F1002" s="134"/>
      <c r="G1002" s="134"/>
      <c r="H1002" s="134"/>
      <c r="I1002" s="134"/>
      <c r="J1002" s="134"/>
      <c r="K1002" s="134"/>
      <c r="L1002" s="134"/>
      <c r="M1002" s="134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</row>
    <row r="1003" spans="1:26" ht="15.75" customHeight="1">
      <c r="A1003" s="134"/>
      <c r="B1003" s="134"/>
      <c r="C1003" s="134"/>
      <c r="D1003" s="134"/>
      <c r="E1003" s="134"/>
      <c r="F1003" s="134"/>
      <c r="G1003" s="134"/>
      <c r="H1003" s="134"/>
      <c r="I1003" s="134"/>
      <c r="J1003" s="134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</row>
    <row r="1004" spans="1:26" ht="15.75" customHeight="1">
      <c r="A1004" s="134"/>
      <c r="B1004" s="134"/>
      <c r="C1004" s="134"/>
      <c r="D1004" s="134"/>
      <c r="E1004" s="134"/>
      <c r="F1004" s="134"/>
      <c r="G1004" s="134"/>
      <c r="H1004" s="134"/>
      <c r="I1004" s="134"/>
      <c r="J1004" s="134"/>
      <c r="K1004" s="134"/>
      <c r="L1004" s="134"/>
      <c r="M1004" s="134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</row>
  </sheetData>
  <mergeCells count="11">
    <mergeCell ref="C56:D56"/>
    <mergeCell ref="E56:F56"/>
    <mergeCell ref="C58:D58"/>
    <mergeCell ref="E58:F58"/>
    <mergeCell ref="A46:K48"/>
    <mergeCell ref="A49:F49"/>
    <mergeCell ref="A50:G50"/>
    <mergeCell ref="A51:F52"/>
    <mergeCell ref="D54:E54"/>
    <mergeCell ref="C55:D55"/>
    <mergeCell ref="E55:F55"/>
  </mergeCells>
  <pageMargins left="0.7" right="0.7" top="0.75" bottom="0.75" header="0" footer="0"/>
  <pageSetup scale="25" orientation="portrait"/>
  <headerFooter>
    <oddFooter>&amp;R(c) 2019 - The Rueth Team of Fairway Indepent Mortgage.</oddFooter>
  </headerFooter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Z1004"/>
  <sheetViews>
    <sheetView workbookViewId="0">
      <selection sqref="A1:XFD4"/>
    </sheetView>
  </sheetViews>
  <sheetFormatPr defaultColWidth="14.42578125" defaultRowHeight="15" customHeight="1"/>
  <cols>
    <col min="1" max="1" width="12.5703125" customWidth="1"/>
    <col min="2" max="2" width="18.42578125" customWidth="1"/>
    <col min="3" max="3" width="19.5703125" customWidth="1"/>
    <col min="4" max="4" width="22.85546875" customWidth="1"/>
    <col min="5" max="5" width="20.5703125" customWidth="1"/>
    <col min="6" max="6" width="18.140625" customWidth="1"/>
    <col min="7" max="7" width="19.7109375" customWidth="1"/>
    <col min="8" max="8" width="14.5703125" customWidth="1"/>
    <col min="9" max="9" width="9.5703125" customWidth="1"/>
    <col min="10" max="10" width="34.42578125" customWidth="1"/>
    <col min="11" max="11" width="10.28515625" customWidth="1"/>
    <col min="12" max="12" width="27" customWidth="1"/>
    <col min="13" max="13" width="20.85546875" customWidth="1"/>
    <col min="14" max="14" width="12" customWidth="1"/>
    <col min="15" max="15" width="9.28515625" customWidth="1"/>
    <col min="16" max="16" width="16.42578125" customWidth="1"/>
    <col min="17" max="26" width="9.14062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26.2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15.7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23.25" customHeight="1">
      <c r="A7" s="262" t="str">
        <f>Input!E13</f>
        <v>Property 2</v>
      </c>
      <c r="B7" s="232"/>
      <c r="C7" s="232"/>
      <c r="D7" s="232"/>
      <c r="E7" s="135"/>
      <c r="F7" s="135"/>
      <c r="G7" s="135"/>
      <c r="H7" s="135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5"/>
      <c r="V7" s="135"/>
      <c r="W7" s="135"/>
      <c r="X7" s="135"/>
      <c r="Y7" s="135"/>
      <c r="Z7" s="135"/>
    </row>
    <row r="8" spans="1:26" ht="23.25" customHeight="1">
      <c r="A8" s="262">
        <f>Input!E14</f>
        <v>0</v>
      </c>
      <c r="B8" s="232"/>
      <c r="C8" s="232"/>
      <c r="D8" s="232"/>
      <c r="E8" s="135"/>
      <c r="F8" s="135"/>
      <c r="G8" s="135"/>
      <c r="H8" s="135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5"/>
      <c r="V8" s="135"/>
      <c r="W8" s="135"/>
      <c r="X8" s="135"/>
      <c r="Y8" s="135"/>
      <c r="Z8" s="135"/>
    </row>
    <row r="9" spans="1:26" ht="23.25" customHeight="1">
      <c r="A9" s="263" t="str">
        <f>Input!F15</f>
        <v>Duplex</v>
      </c>
      <c r="B9" s="232"/>
      <c r="C9" s="232"/>
      <c r="D9" s="232"/>
      <c r="E9" s="135"/>
      <c r="F9" s="135"/>
      <c r="G9" s="135"/>
      <c r="H9" s="135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5"/>
      <c r="V9" s="135"/>
      <c r="W9" s="135"/>
      <c r="X9" s="135"/>
      <c r="Y9" s="135"/>
      <c r="Z9" s="135"/>
    </row>
    <row r="10" spans="1:26" ht="23.25" customHeight="1">
      <c r="A10" s="135"/>
      <c r="B10" s="53"/>
      <c r="C10" s="53"/>
      <c r="D10" s="53"/>
      <c r="E10" s="135"/>
      <c r="F10" s="135"/>
      <c r="G10" s="135"/>
      <c r="H10" s="135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5"/>
      <c r="V10" s="135"/>
      <c r="W10" s="135"/>
      <c r="X10" s="135"/>
      <c r="Y10" s="135"/>
      <c r="Z10" s="135"/>
    </row>
    <row r="11" spans="1:26" ht="23.25" customHeight="1">
      <c r="A11" s="135"/>
      <c r="B11" s="82" t="s">
        <v>96</v>
      </c>
      <c r="C11" s="83"/>
      <c r="D11" s="84"/>
      <c r="E11" s="135"/>
      <c r="F11" s="135"/>
      <c r="G11" s="135"/>
      <c r="H11" s="135"/>
      <c r="I11" s="139"/>
      <c r="J11" s="264" t="s">
        <v>97</v>
      </c>
      <c r="K11" s="232"/>
      <c r="L11" s="232"/>
      <c r="M11" s="232"/>
      <c r="N11" s="232"/>
      <c r="O11" s="232"/>
      <c r="P11" s="232"/>
      <c r="Q11" s="139"/>
      <c r="R11" s="139"/>
      <c r="S11" s="139"/>
      <c r="T11" s="139"/>
      <c r="U11" s="135"/>
      <c r="V11" s="135"/>
      <c r="W11" s="135"/>
      <c r="X11" s="135"/>
      <c r="Y11" s="135"/>
      <c r="Z11" s="135"/>
    </row>
    <row r="12" spans="1:26" ht="23.25" customHeight="1">
      <c r="A12" s="135"/>
      <c r="B12" s="85"/>
      <c r="C12" s="86" t="s">
        <v>98</v>
      </c>
      <c r="D12" s="87">
        <f>Input!F26</f>
        <v>0</v>
      </c>
      <c r="E12" s="135"/>
      <c r="F12" s="135"/>
      <c r="G12" s="135"/>
      <c r="H12" s="135"/>
      <c r="I12" s="139"/>
      <c r="J12" s="139"/>
      <c r="K12" s="139"/>
      <c r="L12" s="139"/>
      <c r="M12" s="259" t="s">
        <v>99</v>
      </c>
      <c r="N12" s="232"/>
      <c r="O12" s="139"/>
      <c r="P12" s="139"/>
      <c r="Q12" s="139"/>
      <c r="R12" s="139"/>
      <c r="S12" s="139"/>
      <c r="T12" s="139"/>
      <c r="U12" s="135"/>
      <c r="V12" s="135"/>
      <c r="W12" s="135"/>
      <c r="X12" s="135"/>
      <c r="Y12" s="135"/>
      <c r="Z12" s="135"/>
    </row>
    <row r="13" spans="1:26" ht="23.25" customHeight="1">
      <c r="A13" s="180"/>
      <c r="B13" s="85"/>
      <c r="C13" s="86" t="s">
        <v>100</v>
      </c>
      <c r="D13" s="88">
        <f>Input!F29</f>
        <v>0</v>
      </c>
      <c r="E13" s="135"/>
      <c r="F13" s="135"/>
      <c r="G13" s="135"/>
      <c r="H13" s="135"/>
      <c r="I13" s="139"/>
      <c r="J13" s="139"/>
      <c r="K13" s="181" t="s">
        <v>65</v>
      </c>
      <c r="L13" s="181"/>
      <c r="M13" s="139"/>
      <c r="N13" s="182">
        <f>Input!F24</f>
        <v>0</v>
      </c>
      <c r="O13" s="139"/>
      <c r="P13" s="139"/>
      <c r="Q13" s="139"/>
      <c r="R13" s="139"/>
      <c r="S13" s="139"/>
      <c r="T13" s="139"/>
      <c r="U13" s="135"/>
      <c r="V13" s="135"/>
      <c r="W13" s="135"/>
      <c r="X13" s="135"/>
      <c r="Y13" s="135"/>
      <c r="Z13" s="135"/>
    </row>
    <row r="14" spans="1:26" ht="23.25" customHeight="1">
      <c r="A14" s="135"/>
      <c r="B14" s="85"/>
      <c r="C14" s="86" t="s">
        <v>101</v>
      </c>
      <c r="D14" s="89">
        <f>Input!C28</f>
        <v>30</v>
      </c>
      <c r="E14" s="135"/>
      <c r="F14" s="135"/>
      <c r="G14" s="135"/>
      <c r="H14" s="135"/>
      <c r="I14" s="139"/>
      <c r="J14" s="259" t="s">
        <v>102</v>
      </c>
      <c r="K14" s="232"/>
      <c r="L14" s="179"/>
      <c r="M14" s="139"/>
      <c r="N14" s="139"/>
      <c r="O14" s="259" t="s">
        <v>93</v>
      </c>
      <c r="P14" s="232"/>
      <c r="Q14" s="139"/>
      <c r="R14" s="139"/>
      <c r="S14" s="139"/>
      <c r="T14" s="139"/>
      <c r="U14" s="135"/>
      <c r="V14" s="135"/>
      <c r="W14" s="135"/>
      <c r="X14" s="135"/>
      <c r="Y14" s="135"/>
      <c r="Z14" s="135"/>
    </row>
    <row r="15" spans="1:26" ht="48" customHeight="1">
      <c r="A15" s="135"/>
      <c r="B15" s="260" t="str">
        <f ca="1">"Extra Monthly Payment to Retire in "&amp; D23 &amp; " years"</f>
        <v>Extra Monthly Payment to Retire in 30 years</v>
      </c>
      <c r="C15" s="261"/>
      <c r="D15" s="90">
        <f ca="1">IFERROR(IF(D17-E19&lt;0, 0, D17-E19), 0)</f>
        <v>0</v>
      </c>
      <c r="E15" s="135"/>
      <c r="F15" s="135"/>
      <c r="G15" s="135"/>
      <c r="H15" s="135"/>
      <c r="I15" s="139"/>
      <c r="J15" s="181" t="s">
        <v>103</v>
      </c>
      <c r="K15" s="139"/>
      <c r="L15" s="139"/>
      <c r="M15" s="183">
        <f>Input!F30</f>
        <v>0</v>
      </c>
      <c r="N15" s="181" t="s">
        <v>103</v>
      </c>
      <c r="O15" s="139"/>
      <c r="P15" s="183">
        <f>'P2 - Financials'!E56</f>
        <v>6.8000000000000005E-2</v>
      </c>
      <c r="Q15" s="139"/>
      <c r="R15" s="139"/>
      <c r="S15" s="139"/>
      <c r="T15" s="139"/>
      <c r="U15" s="135"/>
      <c r="V15" s="135"/>
      <c r="W15" s="135"/>
      <c r="X15" s="135"/>
      <c r="Y15" s="135"/>
      <c r="Z15" s="135"/>
    </row>
    <row r="16" spans="1:26" ht="23.25" customHeight="1">
      <c r="A16" s="135"/>
      <c r="B16" s="135"/>
      <c r="C16" s="135"/>
      <c r="D16" s="184"/>
      <c r="E16" s="184"/>
      <c r="F16" s="184"/>
      <c r="G16" s="135"/>
      <c r="H16" s="135"/>
      <c r="I16" s="139"/>
      <c r="J16" s="139" t="s">
        <v>21</v>
      </c>
      <c r="K16" s="139"/>
      <c r="L16" s="139"/>
      <c r="M16" s="185">
        <f>Input!F19</f>
        <v>0</v>
      </c>
      <c r="N16" s="139"/>
      <c r="O16" s="139"/>
      <c r="P16" s="139"/>
      <c r="Q16" s="139"/>
      <c r="R16" s="139"/>
      <c r="S16" s="139"/>
      <c r="T16" s="139"/>
      <c r="U16" s="135"/>
      <c r="V16" s="135"/>
      <c r="W16" s="135"/>
      <c r="X16" s="135"/>
      <c r="Y16" s="135"/>
      <c r="Z16" s="135"/>
    </row>
    <row r="17" spans="1:26" ht="23.25" customHeight="1">
      <c r="A17" s="135"/>
      <c r="B17" s="135"/>
      <c r="C17" s="135"/>
      <c r="D17" s="91">
        <f ca="1">-PMT($D$13/12,$D23*12,$D$12)</f>
        <v>0</v>
      </c>
      <c r="E17" s="184"/>
      <c r="F17" s="135"/>
      <c r="G17" s="135"/>
      <c r="H17" s="135"/>
      <c r="I17" s="139"/>
      <c r="J17" s="139"/>
      <c r="K17" s="139"/>
      <c r="L17" s="139"/>
      <c r="M17" s="139"/>
      <c r="N17" s="139"/>
      <c r="O17" s="139"/>
      <c r="P17" s="186"/>
      <c r="Q17" s="139"/>
      <c r="R17" s="139"/>
      <c r="S17" s="139"/>
      <c r="T17" s="139"/>
      <c r="U17" s="135"/>
      <c r="V17" s="135"/>
      <c r="W17" s="135"/>
      <c r="X17" s="135"/>
      <c r="Y17" s="135"/>
      <c r="Z17" s="135"/>
    </row>
    <row r="18" spans="1:26" ht="23.25" customHeight="1">
      <c r="A18" s="135"/>
      <c r="B18" s="92" t="s">
        <v>104</v>
      </c>
      <c r="C18" s="93"/>
      <c r="D18" s="94" t="s">
        <v>105</v>
      </c>
      <c r="E18" s="95" t="s">
        <v>106</v>
      </c>
      <c r="F18" s="135"/>
      <c r="G18" s="135"/>
      <c r="H18" s="135"/>
      <c r="I18" s="139"/>
      <c r="J18" s="139" t="s">
        <v>95</v>
      </c>
      <c r="K18" s="187"/>
      <c r="L18" s="187"/>
      <c r="M18" s="182" t="e">
        <f ca="1">VLOOKUP((D23*12),A30:P389, 13)</f>
        <v>#DIV/0!</v>
      </c>
      <c r="N18" s="139" t="s">
        <v>95</v>
      </c>
      <c r="O18" s="139"/>
      <c r="P18" s="182">
        <f ca="1">VLOOKUP((D23*12), A30:P389, 16)</f>
        <v>236183.60790425399</v>
      </c>
      <c r="Q18" s="139"/>
      <c r="R18" s="139"/>
      <c r="S18" s="139"/>
      <c r="T18" s="139"/>
      <c r="U18" s="135"/>
      <c r="V18" s="135"/>
      <c r="W18" s="135"/>
      <c r="X18" s="135"/>
      <c r="Y18" s="135"/>
      <c r="Z18" s="135"/>
    </row>
    <row r="19" spans="1:26" ht="23.25" customHeight="1">
      <c r="A19" s="135"/>
      <c r="B19" s="21"/>
      <c r="C19" s="86" t="s">
        <v>107</v>
      </c>
      <c r="D19" s="96">
        <f ca="1">-PMT(D13/12,D14*12,D12)+D15</f>
        <v>0</v>
      </c>
      <c r="E19" s="97">
        <f>-PMT(D13/12,D14*12,D12)</f>
        <v>0</v>
      </c>
      <c r="F19" s="135"/>
      <c r="G19" s="135"/>
      <c r="H19" s="135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5"/>
      <c r="V19" s="135"/>
      <c r="W19" s="135"/>
      <c r="X19" s="135"/>
      <c r="Y19" s="135"/>
      <c r="Z19" s="135"/>
    </row>
    <row r="20" spans="1:26" ht="23.25" customHeight="1">
      <c r="A20" s="135"/>
      <c r="B20" s="21"/>
      <c r="C20" s="86" t="s">
        <v>108</v>
      </c>
      <c r="D20" s="98" t="e">
        <f ca="1">ROUNDUP(NPER(D13/12,D19,-D12),0)</f>
        <v>#DIV/0!</v>
      </c>
      <c r="E20" s="99" t="e">
        <f>NPER(D13/12,E19,-D12)</f>
        <v>#DIV/0!</v>
      </c>
      <c r="F20" s="135"/>
      <c r="G20" s="135"/>
      <c r="H20" s="135"/>
      <c r="I20" s="139"/>
      <c r="J20" s="139"/>
      <c r="K20" s="139"/>
      <c r="L20" s="139"/>
      <c r="M20" s="179"/>
      <c r="N20" s="179"/>
      <c r="O20" s="139"/>
      <c r="P20" s="139"/>
      <c r="Q20" s="139"/>
      <c r="R20" s="139"/>
      <c r="S20" s="139"/>
      <c r="T20" s="139"/>
      <c r="U20" s="135"/>
      <c r="V20" s="135"/>
      <c r="W20" s="135"/>
      <c r="X20" s="135"/>
      <c r="Y20" s="135"/>
      <c r="Z20" s="135"/>
    </row>
    <row r="21" spans="1:26" ht="23.25" customHeight="1">
      <c r="A21" s="135"/>
      <c r="B21" s="21"/>
      <c r="C21" s="86" t="s">
        <v>109</v>
      </c>
      <c r="D21" s="100" t="e">
        <f ca="1">SUM(OFFSET(B28,2,0,D20,1))</f>
        <v>#DIV/0!</v>
      </c>
      <c r="E21" s="101" t="e">
        <f>E20*E19</f>
        <v>#DIV/0!</v>
      </c>
      <c r="F21" s="135"/>
      <c r="G21" s="135"/>
      <c r="H21" s="135"/>
      <c r="I21" s="139"/>
      <c r="J21" s="139"/>
      <c r="K21" s="187"/>
      <c r="L21" s="187"/>
      <c r="M21" s="188"/>
      <c r="N21" s="188"/>
      <c r="O21" s="139"/>
      <c r="P21" s="139"/>
      <c r="Q21" s="139"/>
      <c r="R21" s="139"/>
      <c r="S21" s="139"/>
      <c r="T21" s="139"/>
      <c r="U21" s="135"/>
      <c r="V21" s="135"/>
      <c r="W21" s="135"/>
      <c r="X21" s="135"/>
      <c r="Y21" s="135"/>
      <c r="Z21" s="135"/>
    </row>
    <row r="22" spans="1:26" ht="23.25" customHeight="1">
      <c r="A22" s="135"/>
      <c r="B22" s="102"/>
      <c r="C22" s="103" t="s">
        <v>110</v>
      </c>
      <c r="D22" s="104" t="e">
        <f ca="1">SUM(OFFSET(C28,2,0,D20,1))</f>
        <v>#DIV/0!</v>
      </c>
      <c r="E22" s="105" t="e">
        <f>-CUMIPMT(D13/12,D14*12,D12,1,D14*12,0)</f>
        <v>#NUM!</v>
      </c>
      <c r="F22" s="135"/>
      <c r="G22" s="135"/>
      <c r="H22" s="135"/>
      <c r="I22" s="139"/>
      <c r="J22" s="139"/>
      <c r="K22" s="187"/>
      <c r="L22" s="187"/>
      <c r="M22" s="188"/>
      <c r="N22" s="188"/>
      <c r="O22" s="139"/>
      <c r="P22" s="139"/>
      <c r="Q22" s="139"/>
      <c r="R22" s="139"/>
      <c r="S22" s="139"/>
      <c r="T22" s="139"/>
      <c r="U22" s="135"/>
      <c r="V22" s="135"/>
      <c r="W22" s="135"/>
      <c r="X22" s="135"/>
      <c r="Y22" s="135"/>
      <c r="Z22" s="135"/>
    </row>
    <row r="23" spans="1:26" ht="23.25" hidden="1" customHeight="1">
      <c r="A23" s="135"/>
      <c r="B23" s="21"/>
      <c r="C23" s="86" t="s">
        <v>111</v>
      </c>
      <c r="D23" s="106">
        <f ca="1">Input!F17</f>
        <v>30</v>
      </c>
      <c r="E23" s="107"/>
      <c r="F23" s="135"/>
      <c r="G23" s="135"/>
      <c r="H23" s="18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5"/>
      <c r="V23" s="135"/>
      <c r="W23" s="135"/>
      <c r="X23" s="135"/>
      <c r="Y23" s="135"/>
      <c r="Z23" s="135"/>
    </row>
    <row r="24" spans="1:26" ht="23.25" customHeight="1">
      <c r="A24" s="135"/>
      <c r="B24" s="108"/>
      <c r="C24" s="109" t="s">
        <v>69</v>
      </c>
      <c r="D24" s="110" t="e">
        <f ca="1">(D20)/12</f>
        <v>#DIV/0!</v>
      </c>
      <c r="E24" s="111">
        <f>D14</f>
        <v>30</v>
      </c>
      <c r="F24" s="135"/>
      <c r="G24" s="135"/>
      <c r="H24" s="135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5"/>
      <c r="V24" s="135"/>
      <c r="W24" s="135"/>
      <c r="X24" s="135"/>
      <c r="Y24" s="135"/>
      <c r="Z24" s="135"/>
    </row>
    <row r="25" spans="1:26" ht="23.25" customHeight="1">
      <c r="A25" s="135"/>
      <c r="B25" s="112"/>
      <c r="C25" s="190" t="s">
        <v>112</v>
      </c>
      <c r="D25" s="191" t="e">
        <f ca="1">E22-D22</f>
        <v>#NUM!</v>
      </c>
      <c r="E25" s="113"/>
      <c r="F25" s="135"/>
      <c r="G25" s="135"/>
      <c r="H25" s="135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5"/>
      <c r="V25" s="135"/>
      <c r="W25" s="135"/>
      <c r="X25" s="135"/>
      <c r="Y25" s="135"/>
      <c r="Z25" s="135"/>
    </row>
    <row r="26" spans="1:26" ht="23.25" customHeight="1">
      <c r="A26" s="135"/>
      <c r="B26" s="135"/>
      <c r="C26" s="135"/>
      <c r="D26" s="189"/>
      <c r="E26" s="135"/>
      <c r="F26" s="135"/>
      <c r="G26" s="135"/>
      <c r="H26" s="135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5"/>
      <c r="V26" s="135"/>
      <c r="W26" s="135"/>
      <c r="X26" s="135"/>
      <c r="Y26" s="135"/>
      <c r="Z26" s="135"/>
    </row>
    <row r="27" spans="1:26" ht="23.25" customHeight="1">
      <c r="A27" s="135"/>
      <c r="B27" s="135"/>
      <c r="C27" s="135"/>
      <c r="D27" s="189"/>
      <c r="E27" s="135"/>
      <c r="F27" s="135"/>
      <c r="G27" s="135"/>
      <c r="H27" s="208" t="s">
        <v>113</v>
      </c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5"/>
      <c r="V27" s="135"/>
      <c r="W27" s="135"/>
      <c r="X27" s="135"/>
      <c r="Y27" s="135"/>
      <c r="Z27" s="135"/>
    </row>
    <row r="28" spans="1:26" ht="48.75" customHeight="1">
      <c r="A28" s="114" t="s">
        <v>114</v>
      </c>
      <c r="B28" s="115" t="s">
        <v>115</v>
      </c>
      <c r="C28" s="115" t="s">
        <v>116</v>
      </c>
      <c r="D28" s="116" t="s">
        <v>117</v>
      </c>
      <c r="E28" s="115" t="s">
        <v>118</v>
      </c>
      <c r="F28" s="116" t="s">
        <v>119</v>
      </c>
      <c r="G28" s="116" t="s">
        <v>120</v>
      </c>
      <c r="H28" s="116" t="s">
        <v>121</v>
      </c>
      <c r="I28" s="192"/>
      <c r="J28" s="117" t="s">
        <v>102</v>
      </c>
      <c r="K28" s="117" t="s">
        <v>122</v>
      </c>
      <c r="L28" s="117" t="s">
        <v>123</v>
      </c>
      <c r="M28" s="117" t="s">
        <v>124</v>
      </c>
      <c r="N28" s="117" t="s">
        <v>93</v>
      </c>
      <c r="O28" s="117" t="s">
        <v>122</v>
      </c>
      <c r="P28" s="117" t="s">
        <v>125</v>
      </c>
      <c r="Q28" s="139"/>
      <c r="R28" s="139"/>
      <c r="S28" s="139"/>
      <c r="T28" s="139"/>
      <c r="U28" s="135"/>
      <c r="V28" s="135"/>
      <c r="W28" s="135"/>
      <c r="X28" s="135"/>
      <c r="Y28" s="135"/>
      <c r="Z28" s="135"/>
    </row>
    <row r="29" spans="1:26" ht="23.25" customHeight="1">
      <c r="A29" s="193"/>
      <c r="B29" s="193"/>
      <c r="C29" s="193"/>
      <c r="D29" s="193"/>
      <c r="E29" s="193"/>
      <c r="F29" s="193"/>
      <c r="G29" s="209">
        <f>D12</f>
        <v>0</v>
      </c>
      <c r="H29" s="193"/>
      <c r="I29" s="192"/>
      <c r="J29" s="118"/>
      <c r="K29" s="119"/>
      <c r="L29" s="119"/>
      <c r="M29" s="120"/>
      <c r="N29" s="120"/>
      <c r="O29" s="119"/>
      <c r="P29" s="121"/>
      <c r="Q29" s="139"/>
      <c r="R29" s="139"/>
      <c r="S29" s="139"/>
      <c r="T29" s="139"/>
      <c r="U29" s="135"/>
      <c r="V29" s="135"/>
      <c r="W29" s="135"/>
      <c r="X29" s="135"/>
      <c r="Y29" s="135"/>
      <c r="Z29" s="135"/>
    </row>
    <row r="30" spans="1:26" ht="23.25" customHeight="1">
      <c r="A30" s="122">
        <v>1</v>
      </c>
      <c r="B30" s="123" t="e">
        <f t="shared" ref="B30:B284" ca="1" si="0">IF(A30&lt;$D$20,$D$19,IF(A30&gt;$D$20,"",(1+$D$13/12)*G29))</f>
        <v>#DIV/0!</v>
      </c>
      <c r="C30" s="123" t="e">
        <f t="shared" ref="C30:C284" ca="1" si="1">IF(A30&gt;$D$20,"",$D$13/12*G29)</f>
        <v>#DIV/0!</v>
      </c>
      <c r="D30" s="124" t="e">
        <f t="shared" ref="D30:D284" ca="1" si="2">IF($A30&gt;$D$20,"",SUM(C$30:C30))</f>
        <v>#DIV/0!</v>
      </c>
      <c r="E30" s="124" t="e">
        <f t="shared" ref="E30:E284" ca="1" si="3">IF($A30&gt;$D$20,"",B30-C30)</f>
        <v>#DIV/0!</v>
      </c>
      <c r="F30" s="124" t="e">
        <f t="shared" ref="F30:F284" ca="1" si="4">IF($A30&gt;$D$20,"",SUM(E$30:E30))</f>
        <v>#DIV/0!</v>
      </c>
      <c r="G30" s="124" t="e">
        <f t="shared" ref="G30:G284" ca="1" si="5">IF(A30&gt;$D$20,"",G29-E30)</f>
        <v>#DIV/0!</v>
      </c>
      <c r="H30" s="124" t="e">
        <f t="shared" ref="H30:H284" ca="1" si="6">IF(A30&gt;$D$20,"",-IPMT($D$13/12,A30,$D$14*12,$D$12)-IF(A30&gt;$D$20,0,C30))</f>
        <v>#DIV/0!</v>
      </c>
      <c r="I30" s="192">
        <f t="shared" ref="I30:I284" si="7">A30/12</f>
        <v>8.3333333333333329E-2</v>
      </c>
      <c r="J30" s="125">
        <f>M16</f>
        <v>0</v>
      </c>
      <c r="K30" s="125">
        <f>J30*('P2 - Financials'!$C$56/12)</f>
        <v>0</v>
      </c>
      <c r="L30" s="125">
        <f t="shared" ref="L30:L284" si="8">(J30+K30)</f>
        <v>0</v>
      </c>
      <c r="M30" s="125" t="e">
        <f ca="1">IF(G30="", 0, L30-G30)</f>
        <v>#DIV/0!</v>
      </c>
      <c r="N30" s="125">
        <f>Input!C24</f>
        <v>30888</v>
      </c>
      <c r="O30" s="125">
        <f>N30*('P2 - Financials'!$E$56/12)</f>
        <v>175.03200000000001</v>
      </c>
      <c r="P30" s="125">
        <f t="shared" ref="P30:P284" si="9">O30+N30</f>
        <v>31063.031999999999</v>
      </c>
      <c r="Q30" s="139"/>
      <c r="R30" s="139"/>
      <c r="S30" s="139"/>
      <c r="T30" s="139"/>
      <c r="U30" s="135"/>
      <c r="V30" s="135"/>
      <c r="W30" s="135"/>
      <c r="X30" s="135"/>
      <c r="Y30" s="135"/>
      <c r="Z30" s="135"/>
    </row>
    <row r="31" spans="1:26" ht="23.25" customHeight="1">
      <c r="A31" s="122">
        <v>2</v>
      </c>
      <c r="B31" s="123" t="e">
        <f t="shared" ca="1" si="0"/>
        <v>#DIV/0!</v>
      </c>
      <c r="C31" s="123" t="e">
        <f t="shared" ca="1" si="1"/>
        <v>#DIV/0!</v>
      </c>
      <c r="D31" s="124" t="e">
        <f t="shared" ca="1" si="2"/>
        <v>#DIV/0!</v>
      </c>
      <c r="E31" s="124" t="e">
        <f t="shared" ca="1" si="3"/>
        <v>#DIV/0!</v>
      </c>
      <c r="F31" s="124" t="e">
        <f t="shared" ca="1" si="4"/>
        <v>#DIV/0!</v>
      </c>
      <c r="G31" s="124" t="e">
        <f t="shared" ca="1" si="5"/>
        <v>#DIV/0!</v>
      </c>
      <c r="H31" s="124" t="e">
        <f t="shared" ca="1" si="6"/>
        <v>#DIV/0!</v>
      </c>
      <c r="I31" s="192">
        <f t="shared" si="7"/>
        <v>0.16666666666666666</v>
      </c>
      <c r="J31" s="125">
        <f t="shared" ref="J31:J285" si="10">L30</f>
        <v>0</v>
      </c>
      <c r="K31" s="125">
        <f>J31*('P2 - Financials'!$C$56/12)</f>
        <v>0</v>
      </c>
      <c r="L31" s="125">
        <f t="shared" si="8"/>
        <v>0</v>
      </c>
      <c r="M31" s="125" t="e">
        <f t="shared" ref="M31:M285" ca="1" si="11">IF(G31="", L31 - 0, L31-G31)</f>
        <v>#DIV/0!</v>
      </c>
      <c r="N31" s="125">
        <f t="shared" ref="N31:N285" si="12">P30</f>
        <v>31063.031999999999</v>
      </c>
      <c r="O31" s="125">
        <f>N31*('P2 - Financials'!$E$56/12)</f>
        <v>176.02384800000002</v>
      </c>
      <c r="P31" s="125">
        <f t="shared" si="9"/>
        <v>31239.055848</v>
      </c>
      <c r="Q31" s="139"/>
      <c r="R31" s="139"/>
      <c r="S31" s="139"/>
      <c r="T31" s="139"/>
      <c r="U31" s="135"/>
      <c r="V31" s="135"/>
      <c r="W31" s="135"/>
      <c r="X31" s="135"/>
      <c r="Y31" s="135"/>
      <c r="Z31" s="135"/>
    </row>
    <row r="32" spans="1:26" ht="23.25" customHeight="1">
      <c r="A32" s="122">
        <v>3</v>
      </c>
      <c r="B32" s="123" t="e">
        <f t="shared" ca="1" si="0"/>
        <v>#DIV/0!</v>
      </c>
      <c r="C32" s="123" t="e">
        <f t="shared" ca="1" si="1"/>
        <v>#DIV/0!</v>
      </c>
      <c r="D32" s="124" t="e">
        <f t="shared" ca="1" si="2"/>
        <v>#DIV/0!</v>
      </c>
      <c r="E32" s="124" t="e">
        <f t="shared" ca="1" si="3"/>
        <v>#DIV/0!</v>
      </c>
      <c r="F32" s="124" t="e">
        <f t="shared" ca="1" si="4"/>
        <v>#DIV/0!</v>
      </c>
      <c r="G32" s="124" t="e">
        <f t="shared" ca="1" si="5"/>
        <v>#DIV/0!</v>
      </c>
      <c r="H32" s="124" t="e">
        <f t="shared" ca="1" si="6"/>
        <v>#DIV/0!</v>
      </c>
      <c r="I32" s="192">
        <f t="shared" si="7"/>
        <v>0.25</v>
      </c>
      <c r="J32" s="125">
        <f t="shared" si="10"/>
        <v>0</v>
      </c>
      <c r="K32" s="125">
        <f>J32*('P2 - Financials'!$C$56/12)</f>
        <v>0</v>
      </c>
      <c r="L32" s="125">
        <f t="shared" si="8"/>
        <v>0</v>
      </c>
      <c r="M32" s="125" t="e">
        <f t="shared" ca="1" si="11"/>
        <v>#DIV/0!</v>
      </c>
      <c r="N32" s="125">
        <f t="shared" si="12"/>
        <v>31239.055848</v>
      </c>
      <c r="O32" s="125">
        <f>N32*('P2 - Financials'!$E$56/12)</f>
        <v>177.02131647200002</v>
      </c>
      <c r="P32" s="125">
        <f t="shared" si="9"/>
        <v>31416.077164472001</v>
      </c>
      <c r="Q32" s="139"/>
      <c r="R32" s="139"/>
      <c r="S32" s="139"/>
      <c r="T32" s="139"/>
      <c r="U32" s="135"/>
      <c r="V32" s="135"/>
      <c r="W32" s="135"/>
      <c r="X32" s="135"/>
      <c r="Y32" s="135"/>
      <c r="Z32" s="135"/>
    </row>
    <row r="33" spans="1:26" ht="23.25" customHeight="1">
      <c r="A33" s="122">
        <v>4</v>
      </c>
      <c r="B33" s="123" t="e">
        <f t="shared" ca="1" si="0"/>
        <v>#DIV/0!</v>
      </c>
      <c r="C33" s="123" t="e">
        <f t="shared" ca="1" si="1"/>
        <v>#DIV/0!</v>
      </c>
      <c r="D33" s="124" t="e">
        <f t="shared" ca="1" si="2"/>
        <v>#DIV/0!</v>
      </c>
      <c r="E33" s="124" t="e">
        <f t="shared" ca="1" si="3"/>
        <v>#DIV/0!</v>
      </c>
      <c r="F33" s="124" t="e">
        <f t="shared" ca="1" si="4"/>
        <v>#DIV/0!</v>
      </c>
      <c r="G33" s="124" t="e">
        <f t="shared" ca="1" si="5"/>
        <v>#DIV/0!</v>
      </c>
      <c r="H33" s="124" t="e">
        <f t="shared" ca="1" si="6"/>
        <v>#DIV/0!</v>
      </c>
      <c r="I33" s="192">
        <f t="shared" si="7"/>
        <v>0.33333333333333331</v>
      </c>
      <c r="J33" s="125">
        <f t="shared" si="10"/>
        <v>0</v>
      </c>
      <c r="K33" s="125">
        <f>J33*('P2 - Financials'!$C$56/12)</f>
        <v>0</v>
      </c>
      <c r="L33" s="125">
        <f t="shared" si="8"/>
        <v>0</v>
      </c>
      <c r="M33" s="125" t="e">
        <f t="shared" ca="1" si="11"/>
        <v>#DIV/0!</v>
      </c>
      <c r="N33" s="125">
        <f t="shared" si="12"/>
        <v>31416.077164472001</v>
      </c>
      <c r="O33" s="125">
        <f>N33*('P2 - Financials'!$E$56/12)</f>
        <v>178.02443726534136</v>
      </c>
      <c r="P33" s="125">
        <f t="shared" si="9"/>
        <v>31594.10160173734</v>
      </c>
      <c r="Q33" s="139"/>
      <c r="R33" s="139"/>
      <c r="S33" s="139"/>
      <c r="T33" s="139"/>
      <c r="U33" s="135"/>
      <c r="V33" s="135"/>
      <c r="W33" s="135"/>
      <c r="X33" s="135"/>
      <c r="Y33" s="135"/>
      <c r="Z33" s="135"/>
    </row>
    <row r="34" spans="1:26" ht="23.25" customHeight="1">
      <c r="A34" s="122">
        <v>5</v>
      </c>
      <c r="B34" s="123" t="e">
        <f t="shared" ca="1" si="0"/>
        <v>#DIV/0!</v>
      </c>
      <c r="C34" s="123" t="e">
        <f t="shared" ca="1" si="1"/>
        <v>#DIV/0!</v>
      </c>
      <c r="D34" s="124" t="e">
        <f t="shared" ca="1" si="2"/>
        <v>#DIV/0!</v>
      </c>
      <c r="E34" s="124" t="e">
        <f t="shared" ca="1" si="3"/>
        <v>#DIV/0!</v>
      </c>
      <c r="F34" s="124" t="e">
        <f t="shared" ca="1" si="4"/>
        <v>#DIV/0!</v>
      </c>
      <c r="G34" s="124" t="e">
        <f t="shared" ca="1" si="5"/>
        <v>#DIV/0!</v>
      </c>
      <c r="H34" s="124" t="e">
        <f t="shared" ca="1" si="6"/>
        <v>#DIV/0!</v>
      </c>
      <c r="I34" s="192">
        <f t="shared" si="7"/>
        <v>0.41666666666666669</v>
      </c>
      <c r="J34" s="125">
        <f t="shared" si="10"/>
        <v>0</v>
      </c>
      <c r="K34" s="125">
        <f>J34*('P2 - Financials'!$C$56/12)</f>
        <v>0</v>
      </c>
      <c r="L34" s="125">
        <f t="shared" si="8"/>
        <v>0</v>
      </c>
      <c r="M34" s="125" t="e">
        <f t="shared" ca="1" si="11"/>
        <v>#DIV/0!</v>
      </c>
      <c r="N34" s="125">
        <f t="shared" si="12"/>
        <v>31594.10160173734</v>
      </c>
      <c r="O34" s="125">
        <f>N34*('P2 - Financials'!$E$56/12)</f>
        <v>179.03324240984495</v>
      </c>
      <c r="P34" s="125">
        <f t="shared" si="9"/>
        <v>31773.134844147186</v>
      </c>
      <c r="Q34" s="139"/>
      <c r="R34" s="139"/>
      <c r="S34" s="139"/>
      <c r="T34" s="139"/>
      <c r="U34" s="135"/>
      <c r="V34" s="135"/>
      <c r="W34" s="135"/>
      <c r="X34" s="135"/>
      <c r="Y34" s="135"/>
      <c r="Z34" s="135"/>
    </row>
    <row r="35" spans="1:26" ht="23.25" customHeight="1">
      <c r="A35" s="122">
        <v>6</v>
      </c>
      <c r="B35" s="123" t="e">
        <f t="shared" ca="1" si="0"/>
        <v>#DIV/0!</v>
      </c>
      <c r="C35" s="123" t="e">
        <f t="shared" ca="1" si="1"/>
        <v>#DIV/0!</v>
      </c>
      <c r="D35" s="124" t="e">
        <f t="shared" ca="1" si="2"/>
        <v>#DIV/0!</v>
      </c>
      <c r="E35" s="124" t="e">
        <f t="shared" ca="1" si="3"/>
        <v>#DIV/0!</v>
      </c>
      <c r="F35" s="124" t="e">
        <f t="shared" ca="1" si="4"/>
        <v>#DIV/0!</v>
      </c>
      <c r="G35" s="124" t="e">
        <f t="shared" ca="1" si="5"/>
        <v>#DIV/0!</v>
      </c>
      <c r="H35" s="124" t="e">
        <f t="shared" ca="1" si="6"/>
        <v>#DIV/0!</v>
      </c>
      <c r="I35" s="192">
        <f t="shared" si="7"/>
        <v>0.5</v>
      </c>
      <c r="J35" s="125">
        <f t="shared" si="10"/>
        <v>0</v>
      </c>
      <c r="K35" s="125">
        <f>J35*('P2 - Financials'!$C$56/12)</f>
        <v>0</v>
      </c>
      <c r="L35" s="125">
        <f t="shared" si="8"/>
        <v>0</v>
      </c>
      <c r="M35" s="125" t="e">
        <f t="shared" ca="1" si="11"/>
        <v>#DIV/0!</v>
      </c>
      <c r="N35" s="125">
        <f t="shared" si="12"/>
        <v>31773.134844147186</v>
      </c>
      <c r="O35" s="125">
        <f>N35*('P2 - Financials'!$E$56/12)</f>
        <v>180.04776411683406</v>
      </c>
      <c r="P35" s="125">
        <f t="shared" si="9"/>
        <v>31953.182608264018</v>
      </c>
      <c r="Q35" s="139"/>
      <c r="R35" s="139"/>
      <c r="S35" s="139"/>
      <c r="T35" s="139"/>
      <c r="U35" s="135"/>
      <c r="V35" s="135"/>
      <c r="W35" s="135"/>
      <c r="X35" s="135"/>
      <c r="Y35" s="135"/>
      <c r="Z35" s="135"/>
    </row>
    <row r="36" spans="1:26" ht="23.25" customHeight="1">
      <c r="A36" s="122">
        <v>7</v>
      </c>
      <c r="B36" s="123" t="e">
        <f t="shared" ca="1" si="0"/>
        <v>#DIV/0!</v>
      </c>
      <c r="C36" s="123" t="e">
        <f t="shared" ca="1" si="1"/>
        <v>#DIV/0!</v>
      </c>
      <c r="D36" s="124" t="e">
        <f t="shared" ca="1" si="2"/>
        <v>#DIV/0!</v>
      </c>
      <c r="E36" s="124" t="e">
        <f t="shared" ca="1" si="3"/>
        <v>#DIV/0!</v>
      </c>
      <c r="F36" s="124" t="e">
        <f t="shared" ca="1" si="4"/>
        <v>#DIV/0!</v>
      </c>
      <c r="G36" s="124" t="e">
        <f t="shared" ca="1" si="5"/>
        <v>#DIV/0!</v>
      </c>
      <c r="H36" s="124" t="e">
        <f t="shared" ca="1" si="6"/>
        <v>#DIV/0!</v>
      </c>
      <c r="I36" s="192">
        <f t="shared" si="7"/>
        <v>0.58333333333333337</v>
      </c>
      <c r="J36" s="125">
        <f t="shared" si="10"/>
        <v>0</v>
      </c>
      <c r="K36" s="125">
        <f>J36*('P2 - Financials'!$C$56/12)</f>
        <v>0</v>
      </c>
      <c r="L36" s="125">
        <f t="shared" si="8"/>
        <v>0</v>
      </c>
      <c r="M36" s="125" t="e">
        <f t="shared" ca="1" si="11"/>
        <v>#DIV/0!</v>
      </c>
      <c r="N36" s="125">
        <f t="shared" si="12"/>
        <v>31953.182608264018</v>
      </c>
      <c r="O36" s="125">
        <f>N36*('P2 - Financials'!$E$56/12)</f>
        <v>181.06803478016278</v>
      </c>
      <c r="P36" s="125">
        <f t="shared" si="9"/>
        <v>32134.250643044183</v>
      </c>
      <c r="Q36" s="139"/>
      <c r="R36" s="139"/>
      <c r="S36" s="139"/>
      <c r="T36" s="139"/>
      <c r="U36" s="135"/>
      <c r="V36" s="135"/>
      <c r="W36" s="135"/>
      <c r="X36" s="135"/>
      <c r="Y36" s="135"/>
      <c r="Z36" s="135"/>
    </row>
    <row r="37" spans="1:26" ht="23.25" customHeight="1">
      <c r="A37" s="122">
        <v>8</v>
      </c>
      <c r="B37" s="123" t="e">
        <f t="shared" ca="1" si="0"/>
        <v>#DIV/0!</v>
      </c>
      <c r="C37" s="123" t="e">
        <f t="shared" ca="1" si="1"/>
        <v>#DIV/0!</v>
      </c>
      <c r="D37" s="124" t="e">
        <f t="shared" ca="1" si="2"/>
        <v>#DIV/0!</v>
      </c>
      <c r="E37" s="124" t="e">
        <f t="shared" ca="1" si="3"/>
        <v>#DIV/0!</v>
      </c>
      <c r="F37" s="124" t="e">
        <f t="shared" ca="1" si="4"/>
        <v>#DIV/0!</v>
      </c>
      <c r="G37" s="124" t="e">
        <f t="shared" ca="1" si="5"/>
        <v>#DIV/0!</v>
      </c>
      <c r="H37" s="124" t="e">
        <f t="shared" ca="1" si="6"/>
        <v>#DIV/0!</v>
      </c>
      <c r="I37" s="192">
        <f t="shared" si="7"/>
        <v>0.66666666666666663</v>
      </c>
      <c r="J37" s="125">
        <f t="shared" si="10"/>
        <v>0</v>
      </c>
      <c r="K37" s="125">
        <f>J37*('P2 - Financials'!$C$56/12)</f>
        <v>0</v>
      </c>
      <c r="L37" s="125">
        <f t="shared" si="8"/>
        <v>0</v>
      </c>
      <c r="M37" s="125" t="e">
        <f t="shared" ca="1" si="11"/>
        <v>#DIV/0!</v>
      </c>
      <c r="N37" s="125">
        <f t="shared" si="12"/>
        <v>32134.250643044183</v>
      </c>
      <c r="O37" s="125">
        <f>N37*('P2 - Financials'!$E$56/12)</f>
        <v>182.09408697725038</v>
      </c>
      <c r="P37" s="125">
        <f t="shared" si="9"/>
        <v>32316.344730021432</v>
      </c>
      <c r="Q37" s="139"/>
      <c r="R37" s="139"/>
      <c r="S37" s="139"/>
      <c r="T37" s="139"/>
      <c r="U37" s="135"/>
      <c r="V37" s="135"/>
      <c r="W37" s="135"/>
      <c r="X37" s="135"/>
      <c r="Y37" s="135"/>
      <c r="Z37" s="135"/>
    </row>
    <row r="38" spans="1:26" ht="23.25" customHeight="1">
      <c r="A38" s="122">
        <v>9</v>
      </c>
      <c r="B38" s="123" t="e">
        <f t="shared" ca="1" si="0"/>
        <v>#DIV/0!</v>
      </c>
      <c r="C38" s="123" t="e">
        <f t="shared" ca="1" si="1"/>
        <v>#DIV/0!</v>
      </c>
      <c r="D38" s="124" t="e">
        <f t="shared" ca="1" si="2"/>
        <v>#DIV/0!</v>
      </c>
      <c r="E38" s="124" t="e">
        <f t="shared" ca="1" si="3"/>
        <v>#DIV/0!</v>
      </c>
      <c r="F38" s="124" t="e">
        <f t="shared" ca="1" si="4"/>
        <v>#DIV/0!</v>
      </c>
      <c r="G38" s="124" t="e">
        <f t="shared" ca="1" si="5"/>
        <v>#DIV/0!</v>
      </c>
      <c r="H38" s="124" t="e">
        <f t="shared" ca="1" si="6"/>
        <v>#DIV/0!</v>
      </c>
      <c r="I38" s="192">
        <f t="shared" si="7"/>
        <v>0.75</v>
      </c>
      <c r="J38" s="125">
        <f t="shared" si="10"/>
        <v>0</v>
      </c>
      <c r="K38" s="125">
        <f>J38*('P2 - Financials'!$C$56/12)</f>
        <v>0</v>
      </c>
      <c r="L38" s="125">
        <f t="shared" si="8"/>
        <v>0</v>
      </c>
      <c r="M38" s="125" t="e">
        <f t="shared" ca="1" si="11"/>
        <v>#DIV/0!</v>
      </c>
      <c r="N38" s="125">
        <f t="shared" si="12"/>
        <v>32316.344730021432</v>
      </c>
      <c r="O38" s="125">
        <f>N38*('P2 - Financials'!$E$56/12)</f>
        <v>183.12595347012146</v>
      </c>
      <c r="P38" s="125">
        <f t="shared" si="9"/>
        <v>32499.470683491552</v>
      </c>
      <c r="Q38" s="139"/>
      <c r="R38" s="139"/>
      <c r="S38" s="139"/>
      <c r="T38" s="139"/>
      <c r="U38" s="135"/>
      <c r="V38" s="135"/>
      <c r="W38" s="135"/>
      <c r="X38" s="135"/>
      <c r="Y38" s="135"/>
      <c r="Z38" s="135"/>
    </row>
    <row r="39" spans="1:26" ht="23.25" customHeight="1">
      <c r="A39" s="122">
        <v>10</v>
      </c>
      <c r="B39" s="123" t="e">
        <f t="shared" ca="1" si="0"/>
        <v>#DIV/0!</v>
      </c>
      <c r="C39" s="123" t="e">
        <f t="shared" ca="1" si="1"/>
        <v>#DIV/0!</v>
      </c>
      <c r="D39" s="124" t="e">
        <f t="shared" ca="1" si="2"/>
        <v>#DIV/0!</v>
      </c>
      <c r="E39" s="124" t="e">
        <f t="shared" ca="1" si="3"/>
        <v>#DIV/0!</v>
      </c>
      <c r="F39" s="124" t="e">
        <f t="shared" ca="1" si="4"/>
        <v>#DIV/0!</v>
      </c>
      <c r="G39" s="124" t="e">
        <f t="shared" ca="1" si="5"/>
        <v>#DIV/0!</v>
      </c>
      <c r="H39" s="124" t="e">
        <f t="shared" ca="1" si="6"/>
        <v>#DIV/0!</v>
      </c>
      <c r="I39" s="192">
        <f t="shared" si="7"/>
        <v>0.83333333333333337</v>
      </c>
      <c r="J39" s="125">
        <f t="shared" si="10"/>
        <v>0</v>
      </c>
      <c r="K39" s="125">
        <f>J39*('P2 - Financials'!$C$56/12)</f>
        <v>0</v>
      </c>
      <c r="L39" s="125">
        <f t="shared" si="8"/>
        <v>0</v>
      </c>
      <c r="M39" s="125" t="e">
        <f t="shared" ca="1" si="11"/>
        <v>#DIV/0!</v>
      </c>
      <c r="N39" s="125">
        <f t="shared" si="12"/>
        <v>32499.470683491552</v>
      </c>
      <c r="O39" s="125">
        <f>N39*('P2 - Financials'!$E$56/12)</f>
        <v>184.16366720645215</v>
      </c>
      <c r="P39" s="125">
        <f t="shared" si="9"/>
        <v>32683.634350698005</v>
      </c>
      <c r="Q39" s="139"/>
      <c r="R39" s="139"/>
      <c r="S39" s="139"/>
      <c r="T39" s="139"/>
      <c r="U39" s="135"/>
      <c r="V39" s="135"/>
      <c r="W39" s="135"/>
      <c r="X39" s="135"/>
      <c r="Y39" s="135"/>
      <c r="Z39" s="135"/>
    </row>
    <row r="40" spans="1:26" ht="23.25" customHeight="1">
      <c r="A40" s="122">
        <v>11</v>
      </c>
      <c r="B40" s="123" t="e">
        <f t="shared" ca="1" si="0"/>
        <v>#DIV/0!</v>
      </c>
      <c r="C40" s="123" t="e">
        <f t="shared" ca="1" si="1"/>
        <v>#DIV/0!</v>
      </c>
      <c r="D40" s="124" t="e">
        <f t="shared" ca="1" si="2"/>
        <v>#DIV/0!</v>
      </c>
      <c r="E40" s="124" t="e">
        <f t="shared" ca="1" si="3"/>
        <v>#DIV/0!</v>
      </c>
      <c r="F40" s="124" t="e">
        <f t="shared" ca="1" si="4"/>
        <v>#DIV/0!</v>
      </c>
      <c r="G40" s="124" t="e">
        <f t="shared" ca="1" si="5"/>
        <v>#DIV/0!</v>
      </c>
      <c r="H40" s="124" t="e">
        <f t="shared" ca="1" si="6"/>
        <v>#DIV/0!</v>
      </c>
      <c r="I40" s="192">
        <f t="shared" si="7"/>
        <v>0.91666666666666663</v>
      </c>
      <c r="J40" s="125">
        <f t="shared" si="10"/>
        <v>0</v>
      </c>
      <c r="K40" s="125">
        <f>J40*('P2 - Financials'!$C$56/12)</f>
        <v>0</v>
      </c>
      <c r="L40" s="125">
        <f t="shared" si="8"/>
        <v>0</v>
      </c>
      <c r="M40" s="125" t="e">
        <f t="shared" ca="1" si="11"/>
        <v>#DIV/0!</v>
      </c>
      <c r="N40" s="125">
        <f t="shared" si="12"/>
        <v>32683.634350698005</v>
      </c>
      <c r="O40" s="125">
        <f>N40*('P2 - Financials'!$E$56/12)</f>
        <v>185.20726132062205</v>
      </c>
      <c r="P40" s="125">
        <f t="shared" si="9"/>
        <v>32868.84161201863</v>
      </c>
      <c r="Q40" s="139"/>
      <c r="R40" s="139"/>
      <c r="S40" s="139"/>
      <c r="T40" s="139"/>
      <c r="U40" s="135"/>
      <c r="V40" s="135"/>
      <c r="W40" s="135"/>
      <c r="X40" s="135"/>
      <c r="Y40" s="135"/>
      <c r="Z40" s="135"/>
    </row>
    <row r="41" spans="1:26" ht="23.25" customHeight="1">
      <c r="A41" s="122">
        <v>12</v>
      </c>
      <c r="B41" s="123" t="e">
        <f t="shared" ca="1" si="0"/>
        <v>#DIV/0!</v>
      </c>
      <c r="C41" s="123" t="e">
        <f t="shared" ca="1" si="1"/>
        <v>#DIV/0!</v>
      </c>
      <c r="D41" s="124" t="e">
        <f t="shared" ca="1" si="2"/>
        <v>#DIV/0!</v>
      </c>
      <c r="E41" s="124" t="e">
        <f t="shared" ca="1" si="3"/>
        <v>#DIV/0!</v>
      </c>
      <c r="F41" s="124" t="e">
        <f t="shared" ca="1" si="4"/>
        <v>#DIV/0!</v>
      </c>
      <c r="G41" s="124" t="e">
        <f t="shared" ca="1" si="5"/>
        <v>#DIV/0!</v>
      </c>
      <c r="H41" s="124" t="e">
        <f t="shared" ca="1" si="6"/>
        <v>#DIV/0!</v>
      </c>
      <c r="I41" s="192">
        <f t="shared" si="7"/>
        <v>1</v>
      </c>
      <c r="J41" s="125">
        <f t="shared" si="10"/>
        <v>0</v>
      </c>
      <c r="K41" s="125">
        <f>J41*('P2 - Financials'!$C$56/12)</f>
        <v>0</v>
      </c>
      <c r="L41" s="125">
        <f t="shared" si="8"/>
        <v>0</v>
      </c>
      <c r="M41" s="125" t="e">
        <f t="shared" ca="1" si="11"/>
        <v>#DIV/0!</v>
      </c>
      <c r="N41" s="125">
        <f t="shared" si="12"/>
        <v>32868.84161201863</v>
      </c>
      <c r="O41" s="125">
        <f>N41*('P2 - Financials'!$E$56/12)</f>
        <v>186.25676913477224</v>
      </c>
      <c r="P41" s="125">
        <f t="shared" si="9"/>
        <v>33055.098381153402</v>
      </c>
      <c r="Q41" s="139"/>
      <c r="R41" s="139"/>
      <c r="S41" s="139"/>
      <c r="T41" s="139"/>
      <c r="U41" s="135"/>
      <c r="V41" s="135"/>
      <c r="W41" s="135"/>
      <c r="X41" s="135"/>
      <c r="Y41" s="135"/>
      <c r="Z41" s="135"/>
    </row>
    <row r="42" spans="1:26" ht="23.25" customHeight="1">
      <c r="A42" s="122">
        <v>13</v>
      </c>
      <c r="B42" s="123" t="e">
        <f t="shared" ca="1" si="0"/>
        <v>#DIV/0!</v>
      </c>
      <c r="C42" s="123" t="e">
        <f t="shared" ca="1" si="1"/>
        <v>#DIV/0!</v>
      </c>
      <c r="D42" s="124" t="e">
        <f t="shared" ca="1" si="2"/>
        <v>#DIV/0!</v>
      </c>
      <c r="E42" s="124" t="e">
        <f t="shared" ca="1" si="3"/>
        <v>#DIV/0!</v>
      </c>
      <c r="F42" s="124" t="e">
        <f t="shared" ca="1" si="4"/>
        <v>#DIV/0!</v>
      </c>
      <c r="G42" s="124" t="e">
        <f t="shared" ca="1" si="5"/>
        <v>#DIV/0!</v>
      </c>
      <c r="H42" s="124" t="e">
        <f t="shared" ca="1" si="6"/>
        <v>#DIV/0!</v>
      </c>
      <c r="I42" s="192">
        <f t="shared" si="7"/>
        <v>1.0833333333333333</v>
      </c>
      <c r="J42" s="125">
        <f t="shared" si="10"/>
        <v>0</v>
      </c>
      <c r="K42" s="125">
        <f>J42*('P2 - Financials'!$C$56/12)</f>
        <v>0</v>
      </c>
      <c r="L42" s="125">
        <f t="shared" si="8"/>
        <v>0</v>
      </c>
      <c r="M42" s="125" t="e">
        <f t="shared" ca="1" si="11"/>
        <v>#DIV/0!</v>
      </c>
      <c r="N42" s="125">
        <f t="shared" si="12"/>
        <v>33055.098381153402</v>
      </c>
      <c r="O42" s="125">
        <f>N42*('P2 - Financials'!$E$56/12)</f>
        <v>187.31222415986929</v>
      </c>
      <c r="P42" s="125">
        <f t="shared" si="9"/>
        <v>33242.410605313271</v>
      </c>
      <c r="Q42" s="139"/>
      <c r="R42" s="139"/>
      <c r="S42" s="139"/>
      <c r="T42" s="139"/>
      <c r="U42" s="135"/>
      <c r="V42" s="135"/>
      <c r="W42" s="135"/>
      <c r="X42" s="135"/>
      <c r="Y42" s="135"/>
      <c r="Z42" s="135"/>
    </row>
    <row r="43" spans="1:26" ht="23.25" customHeight="1">
      <c r="A43" s="122">
        <v>14</v>
      </c>
      <c r="B43" s="123" t="e">
        <f t="shared" ca="1" si="0"/>
        <v>#DIV/0!</v>
      </c>
      <c r="C43" s="123" t="e">
        <f t="shared" ca="1" si="1"/>
        <v>#DIV/0!</v>
      </c>
      <c r="D43" s="124" t="e">
        <f t="shared" ca="1" si="2"/>
        <v>#DIV/0!</v>
      </c>
      <c r="E43" s="124" t="e">
        <f t="shared" ca="1" si="3"/>
        <v>#DIV/0!</v>
      </c>
      <c r="F43" s="124" t="e">
        <f t="shared" ca="1" si="4"/>
        <v>#DIV/0!</v>
      </c>
      <c r="G43" s="124" t="e">
        <f t="shared" ca="1" si="5"/>
        <v>#DIV/0!</v>
      </c>
      <c r="H43" s="124" t="e">
        <f t="shared" ca="1" si="6"/>
        <v>#DIV/0!</v>
      </c>
      <c r="I43" s="192">
        <f t="shared" si="7"/>
        <v>1.1666666666666667</v>
      </c>
      <c r="J43" s="125">
        <f t="shared" si="10"/>
        <v>0</v>
      </c>
      <c r="K43" s="125">
        <f>J43*('P2 - Financials'!$C$56/12)</f>
        <v>0</v>
      </c>
      <c r="L43" s="125">
        <f t="shared" si="8"/>
        <v>0</v>
      </c>
      <c r="M43" s="125" t="e">
        <f t="shared" ca="1" si="11"/>
        <v>#DIV/0!</v>
      </c>
      <c r="N43" s="125">
        <f t="shared" si="12"/>
        <v>33242.410605313271</v>
      </c>
      <c r="O43" s="125">
        <f>N43*('P2 - Financials'!$E$56/12)</f>
        <v>188.37366009677521</v>
      </c>
      <c r="P43" s="125">
        <f t="shared" si="9"/>
        <v>33430.784265410046</v>
      </c>
      <c r="Q43" s="139"/>
      <c r="R43" s="139"/>
      <c r="S43" s="139"/>
      <c r="T43" s="139"/>
      <c r="U43" s="135"/>
      <c r="V43" s="135"/>
      <c r="W43" s="135"/>
      <c r="X43" s="135"/>
      <c r="Y43" s="135"/>
      <c r="Z43" s="135"/>
    </row>
    <row r="44" spans="1:26" ht="23.25" customHeight="1">
      <c r="A44" s="122">
        <v>15</v>
      </c>
      <c r="B44" s="123" t="e">
        <f t="shared" ca="1" si="0"/>
        <v>#DIV/0!</v>
      </c>
      <c r="C44" s="123" t="e">
        <f t="shared" ca="1" si="1"/>
        <v>#DIV/0!</v>
      </c>
      <c r="D44" s="124" t="e">
        <f t="shared" ca="1" si="2"/>
        <v>#DIV/0!</v>
      </c>
      <c r="E44" s="124" t="e">
        <f t="shared" ca="1" si="3"/>
        <v>#DIV/0!</v>
      </c>
      <c r="F44" s="124" t="e">
        <f t="shared" ca="1" si="4"/>
        <v>#DIV/0!</v>
      </c>
      <c r="G44" s="124" t="e">
        <f t="shared" ca="1" si="5"/>
        <v>#DIV/0!</v>
      </c>
      <c r="H44" s="124" t="e">
        <f t="shared" ca="1" si="6"/>
        <v>#DIV/0!</v>
      </c>
      <c r="I44" s="192">
        <f t="shared" si="7"/>
        <v>1.25</v>
      </c>
      <c r="J44" s="125">
        <f t="shared" si="10"/>
        <v>0</v>
      </c>
      <c r="K44" s="125">
        <f>J44*('P2 - Financials'!$C$56/12)</f>
        <v>0</v>
      </c>
      <c r="L44" s="125">
        <f t="shared" si="8"/>
        <v>0</v>
      </c>
      <c r="M44" s="125" t="e">
        <f t="shared" ca="1" si="11"/>
        <v>#DIV/0!</v>
      </c>
      <c r="N44" s="125">
        <f t="shared" si="12"/>
        <v>33430.784265410046</v>
      </c>
      <c r="O44" s="125">
        <f>N44*('P2 - Financials'!$E$56/12)</f>
        <v>189.44111083732361</v>
      </c>
      <c r="P44" s="125">
        <f t="shared" si="9"/>
        <v>33620.22537624737</v>
      </c>
      <c r="Q44" s="139"/>
      <c r="R44" s="139"/>
      <c r="S44" s="139"/>
      <c r="T44" s="139"/>
      <c r="U44" s="135"/>
      <c r="V44" s="135"/>
      <c r="W44" s="135"/>
      <c r="X44" s="135"/>
      <c r="Y44" s="135"/>
      <c r="Z44" s="135"/>
    </row>
    <row r="45" spans="1:26" ht="23.25" customHeight="1">
      <c r="A45" s="122">
        <v>16</v>
      </c>
      <c r="B45" s="123" t="e">
        <f t="shared" ca="1" si="0"/>
        <v>#DIV/0!</v>
      </c>
      <c r="C45" s="123" t="e">
        <f t="shared" ca="1" si="1"/>
        <v>#DIV/0!</v>
      </c>
      <c r="D45" s="124" t="e">
        <f t="shared" ca="1" si="2"/>
        <v>#DIV/0!</v>
      </c>
      <c r="E45" s="124" t="e">
        <f t="shared" ca="1" si="3"/>
        <v>#DIV/0!</v>
      </c>
      <c r="F45" s="124" t="e">
        <f t="shared" ca="1" si="4"/>
        <v>#DIV/0!</v>
      </c>
      <c r="G45" s="124" t="e">
        <f t="shared" ca="1" si="5"/>
        <v>#DIV/0!</v>
      </c>
      <c r="H45" s="124" t="e">
        <f t="shared" ca="1" si="6"/>
        <v>#DIV/0!</v>
      </c>
      <c r="I45" s="192">
        <f t="shared" si="7"/>
        <v>1.3333333333333333</v>
      </c>
      <c r="J45" s="125">
        <f t="shared" si="10"/>
        <v>0</v>
      </c>
      <c r="K45" s="125">
        <f>J45*('P2 - Financials'!$C$56/12)</f>
        <v>0</v>
      </c>
      <c r="L45" s="125">
        <f t="shared" si="8"/>
        <v>0</v>
      </c>
      <c r="M45" s="125" t="e">
        <f t="shared" ca="1" si="11"/>
        <v>#DIV/0!</v>
      </c>
      <c r="N45" s="125">
        <f t="shared" si="12"/>
        <v>33620.22537624737</v>
      </c>
      <c r="O45" s="125">
        <f>N45*('P2 - Financials'!$E$56/12)</f>
        <v>190.51461046540177</v>
      </c>
      <c r="P45" s="125">
        <f t="shared" si="9"/>
        <v>33810.739986712775</v>
      </c>
      <c r="Q45" s="139"/>
      <c r="R45" s="139"/>
      <c r="S45" s="139"/>
      <c r="T45" s="139"/>
      <c r="U45" s="135"/>
      <c r="V45" s="135"/>
      <c r="W45" s="135"/>
      <c r="X45" s="135"/>
      <c r="Y45" s="135"/>
      <c r="Z45" s="135"/>
    </row>
    <row r="46" spans="1:26" ht="23.25" customHeight="1">
      <c r="A46" s="122">
        <v>17</v>
      </c>
      <c r="B46" s="123" t="e">
        <f t="shared" ca="1" si="0"/>
        <v>#DIV/0!</v>
      </c>
      <c r="C46" s="123" t="e">
        <f t="shared" ca="1" si="1"/>
        <v>#DIV/0!</v>
      </c>
      <c r="D46" s="124" t="e">
        <f t="shared" ca="1" si="2"/>
        <v>#DIV/0!</v>
      </c>
      <c r="E46" s="124" t="e">
        <f t="shared" ca="1" si="3"/>
        <v>#DIV/0!</v>
      </c>
      <c r="F46" s="124" t="e">
        <f t="shared" ca="1" si="4"/>
        <v>#DIV/0!</v>
      </c>
      <c r="G46" s="124" t="e">
        <f t="shared" ca="1" si="5"/>
        <v>#DIV/0!</v>
      </c>
      <c r="H46" s="124" t="e">
        <f t="shared" ca="1" si="6"/>
        <v>#DIV/0!</v>
      </c>
      <c r="I46" s="192">
        <f t="shared" si="7"/>
        <v>1.4166666666666667</v>
      </c>
      <c r="J46" s="125">
        <f t="shared" si="10"/>
        <v>0</v>
      </c>
      <c r="K46" s="125">
        <f>J46*('P2 - Financials'!$C$56/12)</f>
        <v>0</v>
      </c>
      <c r="L46" s="125">
        <f t="shared" si="8"/>
        <v>0</v>
      </c>
      <c r="M46" s="125" t="e">
        <f t="shared" ca="1" si="11"/>
        <v>#DIV/0!</v>
      </c>
      <c r="N46" s="125">
        <f t="shared" si="12"/>
        <v>33810.739986712775</v>
      </c>
      <c r="O46" s="125">
        <f>N46*('P2 - Financials'!$E$56/12)</f>
        <v>191.59419325803907</v>
      </c>
      <c r="P46" s="125">
        <f t="shared" si="9"/>
        <v>34002.334179970814</v>
      </c>
      <c r="Q46" s="139"/>
      <c r="R46" s="139"/>
      <c r="S46" s="139"/>
      <c r="T46" s="139"/>
      <c r="U46" s="135"/>
      <c r="V46" s="135"/>
      <c r="W46" s="135"/>
      <c r="X46" s="135"/>
      <c r="Y46" s="135"/>
      <c r="Z46" s="135"/>
    </row>
    <row r="47" spans="1:26" ht="23.25" customHeight="1">
      <c r="A47" s="122">
        <v>18</v>
      </c>
      <c r="B47" s="123" t="e">
        <f t="shared" ca="1" si="0"/>
        <v>#DIV/0!</v>
      </c>
      <c r="C47" s="123" t="e">
        <f t="shared" ca="1" si="1"/>
        <v>#DIV/0!</v>
      </c>
      <c r="D47" s="124" t="e">
        <f t="shared" ca="1" si="2"/>
        <v>#DIV/0!</v>
      </c>
      <c r="E47" s="124" t="e">
        <f t="shared" ca="1" si="3"/>
        <v>#DIV/0!</v>
      </c>
      <c r="F47" s="124" t="e">
        <f t="shared" ca="1" si="4"/>
        <v>#DIV/0!</v>
      </c>
      <c r="G47" s="124" t="e">
        <f t="shared" ca="1" si="5"/>
        <v>#DIV/0!</v>
      </c>
      <c r="H47" s="124" t="e">
        <f t="shared" ca="1" si="6"/>
        <v>#DIV/0!</v>
      </c>
      <c r="I47" s="192">
        <f t="shared" si="7"/>
        <v>1.5</v>
      </c>
      <c r="J47" s="125">
        <f t="shared" si="10"/>
        <v>0</v>
      </c>
      <c r="K47" s="125">
        <f>J47*('P2 - Financials'!$C$56/12)</f>
        <v>0</v>
      </c>
      <c r="L47" s="125">
        <f t="shared" si="8"/>
        <v>0</v>
      </c>
      <c r="M47" s="125" t="e">
        <f t="shared" ca="1" si="11"/>
        <v>#DIV/0!</v>
      </c>
      <c r="N47" s="125">
        <f t="shared" si="12"/>
        <v>34002.334179970814</v>
      </c>
      <c r="O47" s="125">
        <f>N47*('P2 - Financials'!$E$56/12)</f>
        <v>192.67989368650129</v>
      </c>
      <c r="P47" s="125">
        <f t="shared" si="9"/>
        <v>34195.014073657316</v>
      </c>
      <c r="Q47" s="139"/>
      <c r="R47" s="139"/>
      <c r="S47" s="139"/>
      <c r="T47" s="139"/>
      <c r="U47" s="135"/>
      <c r="V47" s="135"/>
      <c r="W47" s="135"/>
      <c r="X47" s="135"/>
      <c r="Y47" s="135"/>
      <c r="Z47" s="135"/>
    </row>
    <row r="48" spans="1:26" ht="23.25" customHeight="1">
      <c r="A48" s="122">
        <v>19</v>
      </c>
      <c r="B48" s="123" t="e">
        <f t="shared" ca="1" si="0"/>
        <v>#DIV/0!</v>
      </c>
      <c r="C48" s="123" t="e">
        <f t="shared" ca="1" si="1"/>
        <v>#DIV/0!</v>
      </c>
      <c r="D48" s="124" t="e">
        <f t="shared" ca="1" si="2"/>
        <v>#DIV/0!</v>
      </c>
      <c r="E48" s="124" t="e">
        <f t="shared" ca="1" si="3"/>
        <v>#DIV/0!</v>
      </c>
      <c r="F48" s="124" t="e">
        <f t="shared" ca="1" si="4"/>
        <v>#DIV/0!</v>
      </c>
      <c r="G48" s="124" t="e">
        <f t="shared" ca="1" si="5"/>
        <v>#DIV/0!</v>
      </c>
      <c r="H48" s="124" t="e">
        <f t="shared" ca="1" si="6"/>
        <v>#DIV/0!</v>
      </c>
      <c r="I48" s="192">
        <f t="shared" si="7"/>
        <v>1.5833333333333333</v>
      </c>
      <c r="J48" s="125">
        <f t="shared" si="10"/>
        <v>0</v>
      </c>
      <c r="K48" s="125">
        <f>J48*('P2 - Financials'!$C$56/12)</f>
        <v>0</v>
      </c>
      <c r="L48" s="125">
        <f t="shared" si="8"/>
        <v>0</v>
      </c>
      <c r="M48" s="125" t="e">
        <f t="shared" ca="1" si="11"/>
        <v>#DIV/0!</v>
      </c>
      <c r="N48" s="125">
        <f t="shared" si="12"/>
        <v>34195.014073657316</v>
      </c>
      <c r="O48" s="125">
        <f>N48*('P2 - Financials'!$E$56/12)</f>
        <v>193.77174641739148</v>
      </c>
      <c r="P48" s="125">
        <f t="shared" si="9"/>
        <v>34388.785820074707</v>
      </c>
      <c r="Q48" s="139"/>
      <c r="R48" s="139"/>
      <c r="S48" s="139"/>
      <c r="T48" s="139"/>
      <c r="U48" s="135"/>
      <c r="V48" s="135"/>
      <c r="W48" s="135"/>
      <c r="X48" s="135"/>
      <c r="Y48" s="135"/>
      <c r="Z48" s="135"/>
    </row>
    <row r="49" spans="1:26" ht="23.25" customHeight="1">
      <c r="A49" s="122">
        <v>20</v>
      </c>
      <c r="B49" s="123" t="e">
        <f t="shared" ca="1" si="0"/>
        <v>#DIV/0!</v>
      </c>
      <c r="C49" s="123" t="e">
        <f t="shared" ca="1" si="1"/>
        <v>#DIV/0!</v>
      </c>
      <c r="D49" s="124" t="e">
        <f t="shared" ca="1" si="2"/>
        <v>#DIV/0!</v>
      </c>
      <c r="E49" s="124" t="e">
        <f t="shared" ca="1" si="3"/>
        <v>#DIV/0!</v>
      </c>
      <c r="F49" s="124" t="e">
        <f t="shared" ca="1" si="4"/>
        <v>#DIV/0!</v>
      </c>
      <c r="G49" s="124" t="e">
        <f t="shared" ca="1" si="5"/>
        <v>#DIV/0!</v>
      </c>
      <c r="H49" s="124" t="e">
        <f t="shared" ca="1" si="6"/>
        <v>#DIV/0!</v>
      </c>
      <c r="I49" s="192">
        <f t="shared" si="7"/>
        <v>1.6666666666666667</v>
      </c>
      <c r="J49" s="125">
        <f t="shared" si="10"/>
        <v>0</v>
      </c>
      <c r="K49" s="125">
        <f>J49*('P2 - Financials'!$C$56/12)</f>
        <v>0</v>
      </c>
      <c r="L49" s="125">
        <f t="shared" si="8"/>
        <v>0</v>
      </c>
      <c r="M49" s="125" t="e">
        <f t="shared" ca="1" si="11"/>
        <v>#DIV/0!</v>
      </c>
      <c r="N49" s="125">
        <f t="shared" si="12"/>
        <v>34388.785820074707</v>
      </c>
      <c r="O49" s="125">
        <f>N49*('P2 - Financials'!$E$56/12)</f>
        <v>194.86978631375669</v>
      </c>
      <c r="P49" s="125">
        <f t="shared" si="9"/>
        <v>34583.655606388464</v>
      </c>
      <c r="Q49" s="139"/>
      <c r="R49" s="139"/>
      <c r="S49" s="139"/>
      <c r="T49" s="139"/>
      <c r="U49" s="135"/>
      <c r="V49" s="135"/>
      <c r="W49" s="135"/>
      <c r="X49" s="135"/>
      <c r="Y49" s="135"/>
      <c r="Z49" s="135"/>
    </row>
    <row r="50" spans="1:26" ht="23.25" customHeight="1">
      <c r="A50" s="122">
        <v>21</v>
      </c>
      <c r="B50" s="123" t="e">
        <f t="shared" ca="1" si="0"/>
        <v>#DIV/0!</v>
      </c>
      <c r="C50" s="123" t="e">
        <f t="shared" ca="1" si="1"/>
        <v>#DIV/0!</v>
      </c>
      <c r="D50" s="124" t="e">
        <f t="shared" ca="1" si="2"/>
        <v>#DIV/0!</v>
      </c>
      <c r="E50" s="124" t="e">
        <f t="shared" ca="1" si="3"/>
        <v>#DIV/0!</v>
      </c>
      <c r="F50" s="124" t="e">
        <f t="shared" ca="1" si="4"/>
        <v>#DIV/0!</v>
      </c>
      <c r="G50" s="124" t="e">
        <f t="shared" ca="1" si="5"/>
        <v>#DIV/0!</v>
      </c>
      <c r="H50" s="124" t="e">
        <f t="shared" ca="1" si="6"/>
        <v>#DIV/0!</v>
      </c>
      <c r="I50" s="192">
        <f t="shared" si="7"/>
        <v>1.75</v>
      </c>
      <c r="J50" s="125">
        <f t="shared" si="10"/>
        <v>0</v>
      </c>
      <c r="K50" s="125">
        <f>J50*('P2 - Financials'!$C$56/12)</f>
        <v>0</v>
      </c>
      <c r="L50" s="125">
        <f t="shared" si="8"/>
        <v>0</v>
      </c>
      <c r="M50" s="125" t="e">
        <f t="shared" ca="1" si="11"/>
        <v>#DIV/0!</v>
      </c>
      <c r="N50" s="125">
        <f t="shared" si="12"/>
        <v>34583.655606388464</v>
      </c>
      <c r="O50" s="125">
        <f>N50*('P2 - Financials'!$E$56/12)</f>
        <v>195.97404843620131</v>
      </c>
      <c r="P50" s="125">
        <f t="shared" si="9"/>
        <v>34779.629654824668</v>
      </c>
      <c r="Q50" s="139"/>
      <c r="R50" s="139"/>
      <c r="S50" s="139"/>
      <c r="T50" s="139"/>
      <c r="U50" s="135"/>
      <c r="V50" s="135"/>
      <c r="W50" s="135"/>
      <c r="X50" s="135"/>
      <c r="Y50" s="135"/>
      <c r="Z50" s="135"/>
    </row>
    <row r="51" spans="1:26" ht="23.25" customHeight="1">
      <c r="A51" s="122">
        <v>22</v>
      </c>
      <c r="B51" s="123" t="e">
        <f t="shared" ca="1" si="0"/>
        <v>#DIV/0!</v>
      </c>
      <c r="C51" s="123" t="e">
        <f t="shared" ca="1" si="1"/>
        <v>#DIV/0!</v>
      </c>
      <c r="D51" s="124" t="e">
        <f t="shared" ca="1" si="2"/>
        <v>#DIV/0!</v>
      </c>
      <c r="E51" s="124" t="e">
        <f t="shared" ca="1" si="3"/>
        <v>#DIV/0!</v>
      </c>
      <c r="F51" s="124" t="e">
        <f t="shared" ca="1" si="4"/>
        <v>#DIV/0!</v>
      </c>
      <c r="G51" s="124" t="e">
        <f t="shared" ca="1" si="5"/>
        <v>#DIV/0!</v>
      </c>
      <c r="H51" s="124" t="e">
        <f t="shared" ca="1" si="6"/>
        <v>#DIV/0!</v>
      </c>
      <c r="I51" s="192">
        <f t="shared" si="7"/>
        <v>1.8333333333333333</v>
      </c>
      <c r="J51" s="125">
        <f t="shared" si="10"/>
        <v>0</v>
      </c>
      <c r="K51" s="125">
        <f>J51*('P2 - Financials'!$C$56/12)</f>
        <v>0</v>
      </c>
      <c r="L51" s="125">
        <f t="shared" si="8"/>
        <v>0</v>
      </c>
      <c r="M51" s="125" t="e">
        <f t="shared" ca="1" si="11"/>
        <v>#DIV/0!</v>
      </c>
      <c r="N51" s="125">
        <f t="shared" si="12"/>
        <v>34779.629654824668</v>
      </c>
      <c r="O51" s="125">
        <f>N51*('P2 - Financials'!$E$56/12)</f>
        <v>197.08456804400646</v>
      </c>
      <c r="P51" s="125">
        <f t="shared" si="9"/>
        <v>34976.714222868672</v>
      </c>
      <c r="Q51" s="139"/>
      <c r="R51" s="139"/>
      <c r="S51" s="139"/>
      <c r="T51" s="139"/>
      <c r="U51" s="135"/>
      <c r="V51" s="135"/>
      <c r="W51" s="135"/>
      <c r="X51" s="135"/>
      <c r="Y51" s="135"/>
      <c r="Z51" s="135"/>
    </row>
    <row r="52" spans="1:26" ht="23.25" customHeight="1">
      <c r="A52" s="122">
        <v>23</v>
      </c>
      <c r="B52" s="123" t="e">
        <f t="shared" ca="1" si="0"/>
        <v>#DIV/0!</v>
      </c>
      <c r="C52" s="123" t="e">
        <f t="shared" ca="1" si="1"/>
        <v>#DIV/0!</v>
      </c>
      <c r="D52" s="124" t="e">
        <f t="shared" ca="1" si="2"/>
        <v>#DIV/0!</v>
      </c>
      <c r="E52" s="124" t="e">
        <f t="shared" ca="1" si="3"/>
        <v>#DIV/0!</v>
      </c>
      <c r="F52" s="124" t="e">
        <f t="shared" ca="1" si="4"/>
        <v>#DIV/0!</v>
      </c>
      <c r="G52" s="124" t="e">
        <f t="shared" ca="1" si="5"/>
        <v>#DIV/0!</v>
      </c>
      <c r="H52" s="124" t="e">
        <f t="shared" ca="1" si="6"/>
        <v>#DIV/0!</v>
      </c>
      <c r="I52" s="192">
        <f t="shared" si="7"/>
        <v>1.9166666666666667</v>
      </c>
      <c r="J52" s="125">
        <f t="shared" si="10"/>
        <v>0</v>
      </c>
      <c r="K52" s="125">
        <f>J52*('P2 - Financials'!$C$56/12)</f>
        <v>0</v>
      </c>
      <c r="L52" s="125">
        <f t="shared" si="8"/>
        <v>0</v>
      </c>
      <c r="M52" s="125" t="e">
        <f t="shared" ca="1" si="11"/>
        <v>#DIV/0!</v>
      </c>
      <c r="N52" s="125">
        <f t="shared" si="12"/>
        <v>34976.714222868672</v>
      </c>
      <c r="O52" s="125">
        <f>N52*('P2 - Financials'!$E$56/12)</f>
        <v>198.20138059625583</v>
      </c>
      <c r="P52" s="125">
        <f t="shared" si="9"/>
        <v>35174.915603464928</v>
      </c>
      <c r="Q52" s="139"/>
      <c r="R52" s="139"/>
      <c r="S52" s="139"/>
      <c r="T52" s="139"/>
      <c r="U52" s="135"/>
      <c r="V52" s="135"/>
      <c r="W52" s="135"/>
      <c r="X52" s="135"/>
      <c r="Y52" s="135"/>
      <c r="Z52" s="135"/>
    </row>
    <row r="53" spans="1:26" ht="23.25" customHeight="1">
      <c r="A53" s="122">
        <v>24</v>
      </c>
      <c r="B53" s="123" t="e">
        <f t="shared" ca="1" si="0"/>
        <v>#DIV/0!</v>
      </c>
      <c r="C53" s="123" t="e">
        <f t="shared" ca="1" si="1"/>
        <v>#DIV/0!</v>
      </c>
      <c r="D53" s="124" t="e">
        <f t="shared" ca="1" si="2"/>
        <v>#DIV/0!</v>
      </c>
      <c r="E53" s="124" t="e">
        <f t="shared" ca="1" si="3"/>
        <v>#DIV/0!</v>
      </c>
      <c r="F53" s="124" t="e">
        <f t="shared" ca="1" si="4"/>
        <v>#DIV/0!</v>
      </c>
      <c r="G53" s="124" t="e">
        <f t="shared" ca="1" si="5"/>
        <v>#DIV/0!</v>
      </c>
      <c r="H53" s="124" t="e">
        <f t="shared" ca="1" si="6"/>
        <v>#DIV/0!</v>
      </c>
      <c r="I53" s="192">
        <f t="shared" si="7"/>
        <v>2</v>
      </c>
      <c r="J53" s="125">
        <f t="shared" si="10"/>
        <v>0</v>
      </c>
      <c r="K53" s="125">
        <f>J53*('P2 - Financials'!$C$56/12)</f>
        <v>0</v>
      </c>
      <c r="L53" s="125">
        <f t="shared" si="8"/>
        <v>0</v>
      </c>
      <c r="M53" s="125" t="e">
        <f t="shared" ca="1" si="11"/>
        <v>#DIV/0!</v>
      </c>
      <c r="N53" s="125">
        <f t="shared" si="12"/>
        <v>35174.915603464928</v>
      </c>
      <c r="O53" s="125">
        <f>N53*('P2 - Financials'!$E$56/12)</f>
        <v>199.32452175296794</v>
      </c>
      <c r="P53" s="125">
        <f t="shared" si="9"/>
        <v>35374.240125217897</v>
      </c>
      <c r="Q53" s="139"/>
      <c r="R53" s="139"/>
      <c r="S53" s="139"/>
      <c r="T53" s="139"/>
      <c r="U53" s="135"/>
      <c r="V53" s="135"/>
      <c r="W53" s="135"/>
      <c r="X53" s="135"/>
      <c r="Y53" s="135"/>
      <c r="Z53" s="135"/>
    </row>
    <row r="54" spans="1:26" ht="23.25" customHeight="1">
      <c r="A54" s="122">
        <v>25</v>
      </c>
      <c r="B54" s="123" t="e">
        <f t="shared" ca="1" si="0"/>
        <v>#DIV/0!</v>
      </c>
      <c r="C54" s="123" t="e">
        <f t="shared" ca="1" si="1"/>
        <v>#DIV/0!</v>
      </c>
      <c r="D54" s="124" t="e">
        <f t="shared" ca="1" si="2"/>
        <v>#DIV/0!</v>
      </c>
      <c r="E54" s="124" t="e">
        <f t="shared" ca="1" si="3"/>
        <v>#DIV/0!</v>
      </c>
      <c r="F54" s="124" t="e">
        <f t="shared" ca="1" si="4"/>
        <v>#DIV/0!</v>
      </c>
      <c r="G54" s="124" t="e">
        <f t="shared" ca="1" si="5"/>
        <v>#DIV/0!</v>
      </c>
      <c r="H54" s="124" t="e">
        <f t="shared" ca="1" si="6"/>
        <v>#DIV/0!</v>
      </c>
      <c r="I54" s="192">
        <f t="shared" si="7"/>
        <v>2.0833333333333335</v>
      </c>
      <c r="J54" s="125">
        <f t="shared" si="10"/>
        <v>0</v>
      </c>
      <c r="K54" s="125">
        <f>J54*('P2 - Financials'!$C$56/12)</f>
        <v>0</v>
      </c>
      <c r="L54" s="125">
        <f t="shared" si="8"/>
        <v>0</v>
      </c>
      <c r="M54" s="125" t="e">
        <f t="shared" ca="1" si="11"/>
        <v>#DIV/0!</v>
      </c>
      <c r="N54" s="125">
        <f t="shared" si="12"/>
        <v>35374.240125217897</v>
      </c>
      <c r="O54" s="125">
        <f>N54*('P2 - Financials'!$E$56/12)</f>
        <v>200.45402737623476</v>
      </c>
      <c r="P54" s="125">
        <f t="shared" si="9"/>
        <v>35574.694152594129</v>
      </c>
      <c r="Q54" s="139"/>
      <c r="R54" s="139"/>
      <c r="S54" s="139"/>
      <c r="T54" s="139"/>
      <c r="U54" s="135"/>
      <c r="V54" s="135"/>
      <c r="W54" s="135"/>
      <c r="X54" s="135"/>
      <c r="Y54" s="135"/>
      <c r="Z54" s="135"/>
    </row>
    <row r="55" spans="1:26" ht="23.25" customHeight="1">
      <c r="A55" s="122">
        <v>26</v>
      </c>
      <c r="B55" s="123" t="e">
        <f t="shared" ca="1" si="0"/>
        <v>#DIV/0!</v>
      </c>
      <c r="C55" s="123" t="e">
        <f t="shared" ca="1" si="1"/>
        <v>#DIV/0!</v>
      </c>
      <c r="D55" s="124" t="e">
        <f t="shared" ca="1" si="2"/>
        <v>#DIV/0!</v>
      </c>
      <c r="E55" s="124" t="e">
        <f t="shared" ca="1" si="3"/>
        <v>#DIV/0!</v>
      </c>
      <c r="F55" s="124" t="e">
        <f t="shared" ca="1" si="4"/>
        <v>#DIV/0!</v>
      </c>
      <c r="G55" s="124" t="e">
        <f t="shared" ca="1" si="5"/>
        <v>#DIV/0!</v>
      </c>
      <c r="H55" s="124" t="e">
        <f t="shared" ca="1" si="6"/>
        <v>#DIV/0!</v>
      </c>
      <c r="I55" s="192">
        <f t="shared" si="7"/>
        <v>2.1666666666666665</v>
      </c>
      <c r="J55" s="125">
        <f t="shared" si="10"/>
        <v>0</v>
      </c>
      <c r="K55" s="125">
        <f>J55*('P2 - Financials'!$C$56/12)</f>
        <v>0</v>
      </c>
      <c r="L55" s="125">
        <f t="shared" si="8"/>
        <v>0</v>
      </c>
      <c r="M55" s="125" t="e">
        <f t="shared" ca="1" si="11"/>
        <v>#DIV/0!</v>
      </c>
      <c r="N55" s="125">
        <f t="shared" si="12"/>
        <v>35574.694152594129</v>
      </c>
      <c r="O55" s="125">
        <f>N55*('P2 - Financials'!$E$56/12)</f>
        <v>201.58993353136674</v>
      </c>
      <c r="P55" s="125">
        <f t="shared" si="9"/>
        <v>35776.284086125495</v>
      </c>
      <c r="Q55" s="139"/>
      <c r="R55" s="139"/>
      <c r="S55" s="139"/>
      <c r="T55" s="139"/>
      <c r="U55" s="135"/>
      <c r="V55" s="135"/>
      <c r="W55" s="135"/>
      <c r="X55" s="135"/>
      <c r="Y55" s="135"/>
      <c r="Z55" s="135"/>
    </row>
    <row r="56" spans="1:26" ht="23.25" customHeight="1">
      <c r="A56" s="122">
        <v>27</v>
      </c>
      <c r="B56" s="123" t="e">
        <f t="shared" ca="1" si="0"/>
        <v>#DIV/0!</v>
      </c>
      <c r="C56" s="123" t="e">
        <f t="shared" ca="1" si="1"/>
        <v>#DIV/0!</v>
      </c>
      <c r="D56" s="124" t="e">
        <f t="shared" ca="1" si="2"/>
        <v>#DIV/0!</v>
      </c>
      <c r="E56" s="124" t="e">
        <f t="shared" ca="1" si="3"/>
        <v>#DIV/0!</v>
      </c>
      <c r="F56" s="124" t="e">
        <f t="shared" ca="1" si="4"/>
        <v>#DIV/0!</v>
      </c>
      <c r="G56" s="124" t="e">
        <f t="shared" ca="1" si="5"/>
        <v>#DIV/0!</v>
      </c>
      <c r="H56" s="124" t="e">
        <f t="shared" ca="1" si="6"/>
        <v>#DIV/0!</v>
      </c>
      <c r="I56" s="192">
        <f t="shared" si="7"/>
        <v>2.25</v>
      </c>
      <c r="J56" s="125">
        <f t="shared" si="10"/>
        <v>0</v>
      </c>
      <c r="K56" s="125">
        <f>J56*('P2 - Financials'!$C$56/12)</f>
        <v>0</v>
      </c>
      <c r="L56" s="125">
        <f t="shared" si="8"/>
        <v>0</v>
      </c>
      <c r="M56" s="125" t="e">
        <f t="shared" ca="1" si="11"/>
        <v>#DIV/0!</v>
      </c>
      <c r="N56" s="125">
        <f t="shared" si="12"/>
        <v>35776.284086125495</v>
      </c>
      <c r="O56" s="125">
        <f>N56*('P2 - Financials'!$E$56/12)</f>
        <v>202.73227648804448</v>
      </c>
      <c r="P56" s="125">
        <f t="shared" si="9"/>
        <v>35979.01636261354</v>
      </c>
      <c r="Q56" s="139"/>
      <c r="R56" s="139"/>
      <c r="S56" s="139"/>
      <c r="T56" s="139"/>
      <c r="U56" s="135"/>
      <c r="V56" s="135"/>
      <c r="W56" s="135"/>
      <c r="X56" s="135"/>
      <c r="Y56" s="135"/>
      <c r="Z56" s="135"/>
    </row>
    <row r="57" spans="1:26" ht="23.25" customHeight="1">
      <c r="A57" s="122">
        <v>28</v>
      </c>
      <c r="B57" s="123" t="e">
        <f t="shared" ca="1" si="0"/>
        <v>#DIV/0!</v>
      </c>
      <c r="C57" s="123" t="e">
        <f t="shared" ca="1" si="1"/>
        <v>#DIV/0!</v>
      </c>
      <c r="D57" s="124" t="e">
        <f t="shared" ca="1" si="2"/>
        <v>#DIV/0!</v>
      </c>
      <c r="E57" s="124" t="e">
        <f t="shared" ca="1" si="3"/>
        <v>#DIV/0!</v>
      </c>
      <c r="F57" s="124" t="e">
        <f t="shared" ca="1" si="4"/>
        <v>#DIV/0!</v>
      </c>
      <c r="G57" s="124" t="e">
        <f t="shared" ca="1" si="5"/>
        <v>#DIV/0!</v>
      </c>
      <c r="H57" s="124" t="e">
        <f t="shared" ca="1" si="6"/>
        <v>#DIV/0!</v>
      </c>
      <c r="I57" s="192">
        <f t="shared" si="7"/>
        <v>2.3333333333333335</v>
      </c>
      <c r="J57" s="125">
        <f t="shared" si="10"/>
        <v>0</v>
      </c>
      <c r="K57" s="125">
        <f>J57*('P2 - Financials'!$C$56/12)</f>
        <v>0</v>
      </c>
      <c r="L57" s="125">
        <f t="shared" si="8"/>
        <v>0</v>
      </c>
      <c r="M57" s="125" t="e">
        <f t="shared" ca="1" si="11"/>
        <v>#DIV/0!</v>
      </c>
      <c r="N57" s="125">
        <f t="shared" si="12"/>
        <v>35979.01636261354</v>
      </c>
      <c r="O57" s="125">
        <f>N57*('P2 - Financials'!$E$56/12)</f>
        <v>203.88109272147673</v>
      </c>
      <c r="P57" s="125">
        <f t="shared" si="9"/>
        <v>36182.89745533502</v>
      </c>
      <c r="Q57" s="139"/>
      <c r="R57" s="139"/>
      <c r="S57" s="139"/>
      <c r="T57" s="139"/>
      <c r="U57" s="135"/>
      <c r="V57" s="135"/>
      <c r="W57" s="135"/>
      <c r="X57" s="135"/>
      <c r="Y57" s="135"/>
      <c r="Z57" s="135"/>
    </row>
    <row r="58" spans="1:26" ht="23.25" customHeight="1">
      <c r="A58" s="122">
        <v>29</v>
      </c>
      <c r="B58" s="123" t="e">
        <f t="shared" ca="1" si="0"/>
        <v>#DIV/0!</v>
      </c>
      <c r="C58" s="123" t="e">
        <f t="shared" ca="1" si="1"/>
        <v>#DIV/0!</v>
      </c>
      <c r="D58" s="124" t="e">
        <f t="shared" ca="1" si="2"/>
        <v>#DIV/0!</v>
      </c>
      <c r="E58" s="124" t="e">
        <f t="shared" ca="1" si="3"/>
        <v>#DIV/0!</v>
      </c>
      <c r="F58" s="124" t="e">
        <f t="shared" ca="1" si="4"/>
        <v>#DIV/0!</v>
      </c>
      <c r="G58" s="124" t="e">
        <f t="shared" ca="1" si="5"/>
        <v>#DIV/0!</v>
      </c>
      <c r="H58" s="124" t="e">
        <f t="shared" ca="1" si="6"/>
        <v>#DIV/0!</v>
      </c>
      <c r="I58" s="192">
        <f t="shared" si="7"/>
        <v>2.4166666666666665</v>
      </c>
      <c r="J58" s="125">
        <f t="shared" si="10"/>
        <v>0</v>
      </c>
      <c r="K58" s="125">
        <f>J58*('P2 - Financials'!$C$56/12)</f>
        <v>0</v>
      </c>
      <c r="L58" s="125">
        <f t="shared" si="8"/>
        <v>0</v>
      </c>
      <c r="M58" s="125" t="e">
        <f t="shared" ca="1" si="11"/>
        <v>#DIV/0!</v>
      </c>
      <c r="N58" s="125">
        <f t="shared" si="12"/>
        <v>36182.89745533502</v>
      </c>
      <c r="O58" s="125">
        <f>N58*('P2 - Financials'!$E$56/12)</f>
        <v>205.03641891356511</v>
      </c>
      <c r="P58" s="125">
        <f t="shared" si="9"/>
        <v>36387.933874248585</v>
      </c>
      <c r="Q58" s="139"/>
      <c r="R58" s="139"/>
      <c r="S58" s="139"/>
      <c r="T58" s="139"/>
      <c r="U58" s="135"/>
      <c r="V58" s="135"/>
      <c r="W58" s="135"/>
      <c r="X58" s="135"/>
      <c r="Y58" s="135"/>
      <c r="Z58" s="135"/>
    </row>
    <row r="59" spans="1:26" ht="23.25" customHeight="1">
      <c r="A59" s="122">
        <v>30</v>
      </c>
      <c r="B59" s="123" t="e">
        <f t="shared" ca="1" si="0"/>
        <v>#DIV/0!</v>
      </c>
      <c r="C59" s="123" t="e">
        <f t="shared" ca="1" si="1"/>
        <v>#DIV/0!</v>
      </c>
      <c r="D59" s="124" t="e">
        <f t="shared" ca="1" si="2"/>
        <v>#DIV/0!</v>
      </c>
      <c r="E59" s="124" t="e">
        <f t="shared" ca="1" si="3"/>
        <v>#DIV/0!</v>
      </c>
      <c r="F59" s="124" t="e">
        <f t="shared" ca="1" si="4"/>
        <v>#DIV/0!</v>
      </c>
      <c r="G59" s="124" t="e">
        <f t="shared" ca="1" si="5"/>
        <v>#DIV/0!</v>
      </c>
      <c r="H59" s="124" t="e">
        <f t="shared" ca="1" si="6"/>
        <v>#DIV/0!</v>
      </c>
      <c r="I59" s="192">
        <f t="shared" si="7"/>
        <v>2.5</v>
      </c>
      <c r="J59" s="125">
        <f t="shared" si="10"/>
        <v>0</v>
      </c>
      <c r="K59" s="125">
        <f>J59*('P2 - Financials'!$C$56/12)</f>
        <v>0</v>
      </c>
      <c r="L59" s="125">
        <f t="shared" si="8"/>
        <v>0</v>
      </c>
      <c r="M59" s="125" t="e">
        <f t="shared" ca="1" si="11"/>
        <v>#DIV/0!</v>
      </c>
      <c r="N59" s="125">
        <f t="shared" si="12"/>
        <v>36387.933874248585</v>
      </c>
      <c r="O59" s="125">
        <f>N59*('P2 - Financials'!$E$56/12)</f>
        <v>206.19829195407533</v>
      </c>
      <c r="P59" s="125">
        <f t="shared" si="9"/>
        <v>36594.13216620266</v>
      </c>
      <c r="Q59" s="139"/>
      <c r="R59" s="139"/>
      <c r="S59" s="139"/>
      <c r="T59" s="139"/>
      <c r="U59" s="135"/>
      <c r="V59" s="135"/>
      <c r="W59" s="135"/>
      <c r="X59" s="135"/>
      <c r="Y59" s="135"/>
      <c r="Z59" s="135"/>
    </row>
    <row r="60" spans="1:26" ht="23.25" customHeight="1">
      <c r="A60" s="122">
        <v>31</v>
      </c>
      <c r="B60" s="123" t="e">
        <f t="shared" ca="1" si="0"/>
        <v>#DIV/0!</v>
      </c>
      <c r="C60" s="123" t="e">
        <f t="shared" ca="1" si="1"/>
        <v>#DIV/0!</v>
      </c>
      <c r="D60" s="124" t="e">
        <f t="shared" ca="1" si="2"/>
        <v>#DIV/0!</v>
      </c>
      <c r="E60" s="124" t="e">
        <f t="shared" ca="1" si="3"/>
        <v>#DIV/0!</v>
      </c>
      <c r="F60" s="124" t="e">
        <f t="shared" ca="1" si="4"/>
        <v>#DIV/0!</v>
      </c>
      <c r="G60" s="124" t="e">
        <f t="shared" ca="1" si="5"/>
        <v>#DIV/0!</v>
      </c>
      <c r="H60" s="124" t="e">
        <f t="shared" ca="1" si="6"/>
        <v>#DIV/0!</v>
      </c>
      <c r="I60" s="192">
        <f t="shared" si="7"/>
        <v>2.5833333333333335</v>
      </c>
      <c r="J60" s="125">
        <f t="shared" si="10"/>
        <v>0</v>
      </c>
      <c r="K60" s="125">
        <f>J60*('P2 - Financials'!$C$56/12)</f>
        <v>0</v>
      </c>
      <c r="L60" s="125">
        <f t="shared" si="8"/>
        <v>0</v>
      </c>
      <c r="M60" s="125" t="e">
        <f t="shared" ca="1" si="11"/>
        <v>#DIV/0!</v>
      </c>
      <c r="N60" s="125">
        <f t="shared" si="12"/>
        <v>36594.13216620266</v>
      </c>
      <c r="O60" s="125">
        <f>N60*('P2 - Financials'!$E$56/12)</f>
        <v>207.3667489418151</v>
      </c>
      <c r="P60" s="125">
        <f t="shared" si="9"/>
        <v>36801.498915144475</v>
      </c>
      <c r="Q60" s="139"/>
      <c r="R60" s="139"/>
      <c r="S60" s="139"/>
      <c r="T60" s="139"/>
      <c r="U60" s="135"/>
      <c r="V60" s="135"/>
      <c r="W60" s="135"/>
      <c r="X60" s="135"/>
      <c r="Y60" s="135"/>
      <c r="Z60" s="135"/>
    </row>
    <row r="61" spans="1:26" ht="23.25" customHeight="1">
      <c r="A61" s="122">
        <v>32</v>
      </c>
      <c r="B61" s="123" t="e">
        <f t="shared" ca="1" si="0"/>
        <v>#DIV/0!</v>
      </c>
      <c r="C61" s="123" t="e">
        <f t="shared" ca="1" si="1"/>
        <v>#DIV/0!</v>
      </c>
      <c r="D61" s="124" t="e">
        <f t="shared" ca="1" si="2"/>
        <v>#DIV/0!</v>
      </c>
      <c r="E61" s="124" t="e">
        <f t="shared" ca="1" si="3"/>
        <v>#DIV/0!</v>
      </c>
      <c r="F61" s="124" t="e">
        <f t="shared" ca="1" si="4"/>
        <v>#DIV/0!</v>
      </c>
      <c r="G61" s="124" t="e">
        <f t="shared" ca="1" si="5"/>
        <v>#DIV/0!</v>
      </c>
      <c r="H61" s="124" t="e">
        <f t="shared" ca="1" si="6"/>
        <v>#DIV/0!</v>
      </c>
      <c r="I61" s="192">
        <f t="shared" si="7"/>
        <v>2.6666666666666665</v>
      </c>
      <c r="J61" s="125">
        <f t="shared" si="10"/>
        <v>0</v>
      </c>
      <c r="K61" s="125">
        <f>J61*('P2 - Financials'!$C$56/12)</f>
        <v>0</v>
      </c>
      <c r="L61" s="125">
        <f t="shared" si="8"/>
        <v>0</v>
      </c>
      <c r="M61" s="125" t="e">
        <f t="shared" ca="1" si="11"/>
        <v>#DIV/0!</v>
      </c>
      <c r="N61" s="125">
        <f t="shared" si="12"/>
        <v>36801.498915144475</v>
      </c>
      <c r="O61" s="125">
        <f>N61*('P2 - Financials'!$E$56/12)</f>
        <v>208.5418271858187</v>
      </c>
      <c r="P61" s="125">
        <f t="shared" si="9"/>
        <v>37010.040742330297</v>
      </c>
      <c r="Q61" s="139"/>
      <c r="R61" s="139"/>
      <c r="S61" s="139"/>
      <c r="T61" s="139"/>
      <c r="U61" s="135"/>
      <c r="V61" s="135"/>
      <c r="W61" s="135"/>
      <c r="X61" s="135"/>
      <c r="Y61" s="135"/>
      <c r="Z61" s="135"/>
    </row>
    <row r="62" spans="1:26" ht="23.25" customHeight="1">
      <c r="A62" s="122">
        <v>33</v>
      </c>
      <c r="B62" s="123" t="e">
        <f t="shared" ca="1" si="0"/>
        <v>#DIV/0!</v>
      </c>
      <c r="C62" s="123" t="e">
        <f t="shared" ca="1" si="1"/>
        <v>#DIV/0!</v>
      </c>
      <c r="D62" s="124" t="e">
        <f t="shared" ca="1" si="2"/>
        <v>#DIV/0!</v>
      </c>
      <c r="E62" s="124" t="e">
        <f t="shared" ca="1" si="3"/>
        <v>#DIV/0!</v>
      </c>
      <c r="F62" s="124" t="e">
        <f t="shared" ca="1" si="4"/>
        <v>#DIV/0!</v>
      </c>
      <c r="G62" s="124" t="e">
        <f t="shared" ca="1" si="5"/>
        <v>#DIV/0!</v>
      </c>
      <c r="H62" s="124" t="e">
        <f t="shared" ca="1" si="6"/>
        <v>#DIV/0!</v>
      </c>
      <c r="I62" s="192">
        <f t="shared" si="7"/>
        <v>2.75</v>
      </c>
      <c r="J62" s="125">
        <f t="shared" si="10"/>
        <v>0</v>
      </c>
      <c r="K62" s="125">
        <f>J62*('P2 - Financials'!$C$56/12)</f>
        <v>0</v>
      </c>
      <c r="L62" s="125">
        <f t="shared" si="8"/>
        <v>0</v>
      </c>
      <c r="M62" s="125" t="e">
        <f t="shared" ca="1" si="11"/>
        <v>#DIV/0!</v>
      </c>
      <c r="N62" s="125">
        <f t="shared" si="12"/>
        <v>37010.040742330297</v>
      </c>
      <c r="O62" s="125">
        <f>N62*('P2 - Financials'!$E$56/12)</f>
        <v>209.72356420653836</v>
      </c>
      <c r="P62" s="125">
        <f t="shared" si="9"/>
        <v>37219.764306536832</v>
      </c>
      <c r="Q62" s="139"/>
      <c r="R62" s="139"/>
      <c r="S62" s="139"/>
      <c r="T62" s="139"/>
      <c r="U62" s="135"/>
      <c r="V62" s="135"/>
      <c r="W62" s="135"/>
      <c r="X62" s="135"/>
      <c r="Y62" s="135"/>
      <c r="Z62" s="135"/>
    </row>
    <row r="63" spans="1:26" ht="23.25" customHeight="1">
      <c r="A63" s="122">
        <v>34</v>
      </c>
      <c r="B63" s="123" t="e">
        <f t="shared" ca="1" si="0"/>
        <v>#DIV/0!</v>
      </c>
      <c r="C63" s="123" t="e">
        <f t="shared" ca="1" si="1"/>
        <v>#DIV/0!</v>
      </c>
      <c r="D63" s="124" t="e">
        <f t="shared" ca="1" si="2"/>
        <v>#DIV/0!</v>
      </c>
      <c r="E63" s="124" t="e">
        <f t="shared" ca="1" si="3"/>
        <v>#DIV/0!</v>
      </c>
      <c r="F63" s="124" t="e">
        <f t="shared" ca="1" si="4"/>
        <v>#DIV/0!</v>
      </c>
      <c r="G63" s="124" t="e">
        <f t="shared" ca="1" si="5"/>
        <v>#DIV/0!</v>
      </c>
      <c r="H63" s="124" t="e">
        <f t="shared" ca="1" si="6"/>
        <v>#DIV/0!</v>
      </c>
      <c r="I63" s="192">
        <f t="shared" si="7"/>
        <v>2.8333333333333335</v>
      </c>
      <c r="J63" s="125">
        <f t="shared" si="10"/>
        <v>0</v>
      </c>
      <c r="K63" s="125">
        <f>J63*('P2 - Financials'!$C$56/12)</f>
        <v>0</v>
      </c>
      <c r="L63" s="125">
        <f t="shared" si="8"/>
        <v>0</v>
      </c>
      <c r="M63" s="125" t="e">
        <f t="shared" ca="1" si="11"/>
        <v>#DIV/0!</v>
      </c>
      <c r="N63" s="125">
        <f t="shared" si="12"/>
        <v>37219.764306536832</v>
      </c>
      <c r="O63" s="125">
        <f>N63*('P2 - Financials'!$E$56/12)</f>
        <v>210.91199773704207</v>
      </c>
      <c r="P63" s="125">
        <f t="shared" si="9"/>
        <v>37430.676304273875</v>
      </c>
      <c r="Q63" s="139"/>
      <c r="R63" s="139"/>
      <c r="S63" s="139"/>
      <c r="T63" s="139"/>
      <c r="U63" s="135"/>
      <c r="V63" s="135"/>
      <c r="W63" s="135"/>
      <c r="X63" s="135"/>
      <c r="Y63" s="135"/>
      <c r="Z63" s="135"/>
    </row>
    <row r="64" spans="1:26" ht="23.25" customHeight="1">
      <c r="A64" s="122">
        <v>35</v>
      </c>
      <c r="B64" s="123" t="e">
        <f t="shared" ca="1" si="0"/>
        <v>#DIV/0!</v>
      </c>
      <c r="C64" s="123" t="e">
        <f t="shared" ca="1" si="1"/>
        <v>#DIV/0!</v>
      </c>
      <c r="D64" s="124" t="e">
        <f t="shared" ca="1" si="2"/>
        <v>#DIV/0!</v>
      </c>
      <c r="E64" s="124" t="e">
        <f t="shared" ca="1" si="3"/>
        <v>#DIV/0!</v>
      </c>
      <c r="F64" s="124" t="e">
        <f t="shared" ca="1" si="4"/>
        <v>#DIV/0!</v>
      </c>
      <c r="G64" s="124" t="e">
        <f t="shared" ca="1" si="5"/>
        <v>#DIV/0!</v>
      </c>
      <c r="H64" s="124" t="e">
        <f t="shared" ca="1" si="6"/>
        <v>#DIV/0!</v>
      </c>
      <c r="I64" s="192">
        <f t="shared" si="7"/>
        <v>2.9166666666666665</v>
      </c>
      <c r="J64" s="125">
        <f t="shared" si="10"/>
        <v>0</v>
      </c>
      <c r="K64" s="125">
        <f>J64*('P2 - Financials'!$C$56/12)</f>
        <v>0</v>
      </c>
      <c r="L64" s="125">
        <f t="shared" si="8"/>
        <v>0</v>
      </c>
      <c r="M64" s="125" t="e">
        <f t="shared" ca="1" si="11"/>
        <v>#DIV/0!</v>
      </c>
      <c r="N64" s="125">
        <f t="shared" si="12"/>
        <v>37430.676304273875</v>
      </c>
      <c r="O64" s="125">
        <f>N64*('P2 - Financials'!$E$56/12)</f>
        <v>212.10716572421865</v>
      </c>
      <c r="P64" s="125">
        <f t="shared" si="9"/>
        <v>37642.783469998096</v>
      </c>
      <c r="Q64" s="139"/>
      <c r="R64" s="139"/>
      <c r="S64" s="139"/>
      <c r="T64" s="139"/>
      <c r="U64" s="135"/>
      <c r="V64" s="135"/>
      <c r="W64" s="135"/>
      <c r="X64" s="135"/>
      <c r="Y64" s="135"/>
      <c r="Z64" s="135"/>
    </row>
    <row r="65" spans="1:26" ht="23.25" customHeight="1">
      <c r="A65" s="122">
        <v>36</v>
      </c>
      <c r="B65" s="123" t="e">
        <f t="shared" ca="1" si="0"/>
        <v>#DIV/0!</v>
      </c>
      <c r="C65" s="123" t="e">
        <f t="shared" ca="1" si="1"/>
        <v>#DIV/0!</v>
      </c>
      <c r="D65" s="124" t="e">
        <f t="shared" ca="1" si="2"/>
        <v>#DIV/0!</v>
      </c>
      <c r="E65" s="124" t="e">
        <f t="shared" ca="1" si="3"/>
        <v>#DIV/0!</v>
      </c>
      <c r="F65" s="124" t="e">
        <f t="shared" ca="1" si="4"/>
        <v>#DIV/0!</v>
      </c>
      <c r="G65" s="124" t="e">
        <f t="shared" ca="1" si="5"/>
        <v>#DIV/0!</v>
      </c>
      <c r="H65" s="124" t="e">
        <f t="shared" ca="1" si="6"/>
        <v>#DIV/0!</v>
      </c>
      <c r="I65" s="192">
        <f t="shared" si="7"/>
        <v>3</v>
      </c>
      <c r="J65" s="125">
        <f t="shared" si="10"/>
        <v>0</v>
      </c>
      <c r="K65" s="125">
        <f>J65*('P2 - Financials'!$C$56/12)</f>
        <v>0</v>
      </c>
      <c r="L65" s="125">
        <f t="shared" si="8"/>
        <v>0</v>
      </c>
      <c r="M65" s="125" t="e">
        <f t="shared" ca="1" si="11"/>
        <v>#DIV/0!</v>
      </c>
      <c r="N65" s="125">
        <f t="shared" si="12"/>
        <v>37642.783469998096</v>
      </c>
      <c r="O65" s="125">
        <f>N65*('P2 - Financials'!$E$56/12)</f>
        <v>213.30910632998922</v>
      </c>
      <c r="P65" s="125">
        <f t="shared" si="9"/>
        <v>37856.092576328083</v>
      </c>
      <c r="Q65" s="139"/>
      <c r="R65" s="139"/>
      <c r="S65" s="139"/>
      <c r="T65" s="139"/>
      <c r="U65" s="135"/>
      <c r="V65" s="135"/>
      <c r="W65" s="135"/>
      <c r="X65" s="135"/>
      <c r="Y65" s="135"/>
      <c r="Z65" s="135"/>
    </row>
    <row r="66" spans="1:26" ht="23.25" customHeight="1">
      <c r="A66" s="122">
        <v>37</v>
      </c>
      <c r="B66" s="123" t="e">
        <f t="shared" ca="1" si="0"/>
        <v>#DIV/0!</v>
      </c>
      <c r="C66" s="123" t="e">
        <f t="shared" ca="1" si="1"/>
        <v>#DIV/0!</v>
      </c>
      <c r="D66" s="124" t="e">
        <f t="shared" ca="1" si="2"/>
        <v>#DIV/0!</v>
      </c>
      <c r="E66" s="124" t="e">
        <f t="shared" ca="1" si="3"/>
        <v>#DIV/0!</v>
      </c>
      <c r="F66" s="124" t="e">
        <f t="shared" ca="1" si="4"/>
        <v>#DIV/0!</v>
      </c>
      <c r="G66" s="124" t="e">
        <f t="shared" ca="1" si="5"/>
        <v>#DIV/0!</v>
      </c>
      <c r="H66" s="124" t="e">
        <f t="shared" ca="1" si="6"/>
        <v>#DIV/0!</v>
      </c>
      <c r="I66" s="192">
        <f t="shared" si="7"/>
        <v>3.0833333333333335</v>
      </c>
      <c r="J66" s="125">
        <f t="shared" si="10"/>
        <v>0</v>
      </c>
      <c r="K66" s="125">
        <f>J66*('P2 - Financials'!$C$56/12)</f>
        <v>0</v>
      </c>
      <c r="L66" s="125">
        <f t="shared" si="8"/>
        <v>0</v>
      </c>
      <c r="M66" s="125" t="e">
        <f t="shared" ca="1" si="11"/>
        <v>#DIV/0!</v>
      </c>
      <c r="N66" s="125">
        <f t="shared" si="12"/>
        <v>37856.092576328083</v>
      </c>
      <c r="O66" s="125">
        <f>N66*('P2 - Financials'!$E$56/12)</f>
        <v>214.51785793252583</v>
      </c>
      <c r="P66" s="125">
        <f t="shared" si="9"/>
        <v>38070.610434260612</v>
      </c>
      <c r="Q66" s="139"/>
      <c r="R66" s="139"/>
      <c r="S66" s="139"/>
      <c r="T66" s="139"/>
      <c r="U66" s="135"/>
      <c r="V66" s="135"/>
      <c r="W66" s="135"/>
      <c r="X66" s="135"/>
      <c r="Y66" s="135"/>
      <c r="Z66" s="135"/>
    </row>
    <row r="67" spans="1:26" ht="23.25" customHeight="1">
      <c r="A67" s="122">
        <v>38</v>
      </c>
      <c r="B67" s="123" t="e">
        <f t="shared" ca="1" si="0"/>
        <v>#DIV/0!</v>
      </c>
      <c r="C67" s="123" t="e">
        <f t="shared" ca="1" si="1"/>
        <v>#DIV/0!</v>
      </c>
      <c r="D67" s="124" t="e">
        <f t="shared" ca="1" si="2"/>
        <v>#DIV/0!</v>
      </c>
      <c r="E67" s="124" t="e">
        <f t="shared" ca="1" si="3"/>
        <v>#DIV/0!</v>
      </c>
      <c r="F67" s="124" t="e">
        <f t="shared" ca="1" si="4"/>
        <v>#DIV/0!</v>
      </c>
      <c r="G67" s="124" t="e">
        <f t="shared" ca="1" si="5"/>
        <v>#DIV/0!</v>
      </c>
      <c r="H67" s="124" t="e">
        <f t="shared" ca="1" si="6"/>
        <v>#DIV/0!</v>
      </c>
      <c r="I67" s="192">
        <f t="shared" si="7"/>
        <v>3.1666666666666665</v>
      </c>
      <c r="J67" s="125">
        <f t="shared" si="10"/>
        <v>0</v>
      </c>
      <c r="K67" s="125">
        <f>J67*('P2 - Financials'!$C$56/12)</f>
        <v>0</v>
      </c>
      <c r="L67" s="125">
        <f t="shared" si="8"/>
        <v>0</v>
      </c>
      <c r="M67" s="125" t="e">
        <f t="shared" ca="1" si="11"/>
        <v>#DIV/0!</v>
      </c>
      <c r="N67" s="125">
        <f t="shared" si="12"/>
        <v>38070.610434260612</v>
      </c>
      <c r="O67" s="125">
        <f>N67*('P2 - Financials'!$E$56/12)</f>
        <v>215.73345912747681</v>
      </c>
      <c r="P67" s="125">
        <f t="shared" si="9"/>
        <v>38286.34389338809</v>
      </c>
      <c r="Q67" s="139"/>
      <c r="R67" s="139"/>
      <c r="S67" s="139"/>
      <c r="T67" s="139"/>
      <c r="U67" s="135"/>
      <c r="V67" s="135"/>
      <c r="W67" s="135"/>
      <c r="X67" s="135"/>
      <c r="Y67" s="135"/>
      <c r="Z67" s="135"/>
    </row>
    <row r="68" spans="1:26" ht="23.25" customHeight="1">
      <c r="A68" s="122">
        <v>39</v>
      </c>
      <c r="B68" s="123" t="e">
        <f t="shared" ca="1" si="0"/>
        <v>#DIV/0!</v>
      </c>
      <c r="C68" s="123" t="e">
        <f t="shared" ca="1" si="1"/>
        <v>#DIV/0!</v>
      </c>
      <c r="D68" s="124" t="e">
        <f t="shared" ca="1" si="2"/>
        <v>#DIV/0!</v>
      </c>
      <c r="E68" s="124" t="e">
        <f t="shared" ca="1" si="3"/>
        <v>#DIV/0!</v>
      </c>
      <c r="F68" s="124" t="e">
        <f t="shared" ca="1" si="4"/>
        <v>#DIV/0!</v>
      </c>
      <c r="G68" s="124" t="e">
        <f t="shared" ca="1" si="5"/>
        <v>#DIV/0!</v>
      </c>
      <c r="H68" s="124" t="e">
        <f t="shared" ca="1" si="6"/>
        <v>#DIV/0!</v>
      </c>
      <c r="I68" s="192">
        <f t="shared" si="7"/>
        <v>3.25</v>
      </c>
      <c r="J68" s="125">
        <f t="shared" si="10"/>
        <v>0</v>
      </c>
      <c r="K68" s="125">
        <f>J68*('P2 - Financials'!$C$56/12)</f>
        <v>0</v>
      </c>
      <c r="L68" s="125">
        <f t="shared" si="8"/>
        <v>0</v>
      </c>
      <c r="M68" s="125" t="e">
        <f t="shared" ca="1" si="11"/>
        <v>#DIV/0!</v>
      </c>
      <c r="N68" s="125">
        <f t="shared" si="12"/>
        <v>38286.34389338809</v>
      </c>
      <c r="O68" s="125">
        <f>N68*('P2 - Financials'!$E$56/12)</f>
        <v>216.95594872919918</v>
      </c>
      <c r="P68" s="125">
        <f t="shared" si="9"/>
        <v>38503.299842117289</v>
      </c>
      <c r="Q68" s="139"/>
      <c r="R68" s="139"/>
      <c r="S68" s="139"/>
      <c r="T68" s="139"/>
      <c r="U68" s="135"/>
      <c r="V68" s="135"/>
      <c r="W68" s="135"/>
      <c r="X68" s="135"/>
      <c r="Y68" s="135"/>
      <c r="Z68" s="135"/>
    </row>
    <row r="69" spans="1:26" ht="23.25" customHeight="1">
      <c r="A69" s="122">
        <v>40</v>
      </c>
      <c r="B69" s="123" t="e">
        <f t="shared" ca="1" si="0"/>
        <v>#DIV/0!</v>
      </c>
      <c r="C69" s="123" t="e">
        <f t="shared" ca="1" si="1"/>
        <v>#DIV/0!</v>
      </c>
      <c r="D69" s="124" t="e">
        <f t="shared" ca="1" si="2"/>
        <v>#DIV/0!</v>
      </c>
      <c r="E69" s="124" t="e">
        <f t="shared" ca="1" si="3"/>
        <v>#DIV/0!</v>
      </c>
      <c r="F69" s="124" t="e">
        <f t="shared" ca="1" si="4"/>
        <v>#DIV/0!</v>
      </c>
      <c r="G69" s="124" t="e">
        <f t="shared" ca="1" si="5"/>
        <v>#DIV/0!</v>
      </c>
      <c r="H69" s="124" t="e">
        <f t="shared" ca="1" si="6"/>
        <v>#DIV/0!</v>
      </c>
      <c r="I69" s="192">
        <f t="shared" si="7"/>
        <v>3.3333333333333335</v>
      </c>
      <c r="J69" s="125">
        <f t="shared" si="10"/>
        <v>0</v>
      </c>
      <c r="K69" s="125">
        <f>J69*('P2 - Financials'!$C$56/12)</f>
        <v>0</v>
      </c>
      <c r="L69" s="125">
        <f t="shared" si="8"/>
        <v>0</v>
      </c>
      <c r="M69" s="125" t="e">
        <f t="shared" ca="1" si="11"/>
        <v>#DIV/0!</v>
      </c>
      <c r="N69" s="125">
        <f t="shared" si="12"/>
        <v>38503.299842117289</v>
      </c>
      <c r="O69" s="125">
        <f>N69*('P2 - Financials'!$E$56/12)</f>
        <v>218.18536577199799</v>
      </c>
      <c r="P69" s="125">
        <f t="shared" si="9"/>
        <v>38721.485207889287</v>
      </c>
      <c r="Q69" s="139"/>
      <c r="R69" s="139"/>
      <c r="S69" s="139"/>
      <c r="T69" s="139"/>
      <c r="U69" s="135"/>
      <c r="V69" s="135"/>
      <c r="W69" s="135"/>
      <c r="X69" s="135"/>
      <c r="Y69" s="135"/>
      <c r="Z69" s="135"/>
    </row>
    <row r="70" spans="1:26" ht="23.25" customHeight="1">
      <c r="A70" s="122">
        <v>41</v>
      </c>
      <c r="B70" s="123" t="e">
        <f t="shared" ca="1" si="0"/>
        <v>#DIV/0!</v>
      </c>
      <c r="C70" s="123" t="e">
        <f t="shared" ca="1" si="1"/>
        <v>#DIV/0!</v>
      </c>
      <c r="D70" s="124" t="e">
        <f t="shared" ca="1" si="2"/>
        <v>#DIV/0!</v>
      </c>
      <c r="E70" s="124" t="e">
        <f t="shared" ca="1" si="3"/>
        <v>#DIV/0!</v>
      </c>
      <c r="F70" s="124" t="e">
        <f t="shared" ca="1" si="4"/>
        <v>#DIV/0!</v>
      </c>
      <c r="G70" s="124" t="e">
        <f t="shared" ca="1" si="5"/>
        <v>#DIV/0!</v>
      </c>
      <c r="H70" s="124" t="e">
        <f t="shared" ca="1" si="6"/>
        <v>#DIV/0!</v>
      </c>
      <c r="I70" s="192">
        <f t="shared" si="7"/>
        <v>3.4166666666666665</v>
      </c>
      <c r="J70" s="125">
        <f t="shared" si="10"/>
        <v>0</v>
      </c>
      <c r="K70" s="125">
        <f>J70*('P2 - Financials'!$C$56/12)</f>
        <v>0</v>
      </c>
      <c r="L70" s="125">
        <f t="shared" si="8"/>
        <v>0</v>
      </c>
      <c r="M70" s="125" t="e">
        <f t="shared" ca="1" si="11"/>
        <v>#DIV/0!</v>
      </c>
      <c r="N70" s="125">
        <f t="shared" si="12"/>
        <v>38721.485207889287</v>
      </c>
      <c r="O70" s="125">
        <f>N70*('P2 - Financials'!$E$56/12)</f>
        <v>219.42174951137264</v>
      </c>
      <c r="P70" s="125">
        <f t="shared" si="9"/>
        <v>38940.906957400657</v>
      </c>
      <c r="Q70" s="139"/>
      <c r="R70" s="139"/>
      <c r="S70" s="139"/>
      <c r="T70" s="139"/>
      <c r="U70" s="135"/>
      <c r="V70" s="135"/>
      <c r="W70" s="135"/>
      <c r="X70" s="135"/>
      <c r="Y70" s="135"/>
      <c r="Z70" s="135"/>
    </row>
    <row r="71" spans="1:26" ht="23.25" customHeight="1">
      <c r="A71" s="122">
        <v>42</v>
      </c>
      <c r="B71" s="123" t="e">
        <f t="shared" ca="1" si="0"/>
        <v>#DIV/0!</v>
      </c>
      <c r="C71" s="123" t="e">
        <f t="shared" ca="1" si="1"/>
        <v>#DIV/0!</v>
      </c>
      <c r="D71" s="124" t="e">
        <f t="shared" ca="1" si="2"/>
        <v>#DIV/0!</v>
      </c>
      <c r="E71" s="124" t="e">
        <f t="shared" ca="1" si="3"/>
        <v>#DIV/0!</v>
      </c>
      <c r="F71" s="124" t="e">
        <f t="shared" ca="1" si="4"/>
        <v>#DIV/0!</v>
      </c>
      <c r="G71" s="124" t="e">
        <f t="shared" ca="1" si="5"/>
        <v>#DIV/0!</v>
      </c>
      <c r="H71" s="124" t="e">
        <f t="shared" ca="1" si="6"/>
        <v>#DIV/0!</v>
      </c>
      <c r="I71" s="192">
        <f t="shared" si="7"/>
        <v>3.5</v>
      </c>
      <c r="J71" s="125">
        <f t="shared" si="10"/>
        <v>0</v>
      </c>
      <c r="K71" s="125">
        <f>J71*('P2 - Financials'!$C$56/12)</f>
        <v>0</v>
      </c>
      <c r="L71" s="125">
        <f t="shared" si="8"/>
        <v>0</v>
      </c>
      <c r="M71" s="125" t="e">
        <f t="shared" ca="1" si="11"/>
        <v>#DIV/0!</v>
      </c>
      <c r="N71" s="125">
        <f t="shared" si="12"/>
        <v>38940.906957400657</v>
      </c>
      <c r="O71" s="125">
        <f>N71*('P2 - Financials'!$E$56/12)</f>
        <v>220.66513942527041</v>
      </c>
      <c r="P71" s="125">
        <f t="shared" si="9"/>
        <v>39161.572096825927</v>
      </c>
      <c r="Q71" s="139"/>
      <c r="R71" s="139"/>
      <c r="S71" s="139"/>
      <c r="T71" s="139"/>
      <c r="U71" s="135"/>
      <c r="V71" s="135"/>
      <c r="W71" s="135"/>
      <c r="X71" s="135"/>
      <c r="Y71" s="135"/>
      <c r="Z71" s="135"/>
    </row>
    <row r="72" spans="1:26" ht="23.25" customHeight="1">
      <c r="A72" s="122">
        <v>43</v>
      </c>
      <c r="B72" s="123" t="e">
        <f t="shared" ca="1" si="0"/>
        <v>#DIV/0!</v>
      </c>
      <c r="C72" s="123" t="e">
        <f t="shared" ca="1" si="1"/>
        <v>#DIV/0!</v>
      </c>
      <c r="D72" s="124" t="e">
        <f t="shared" ca="1" si="2"/>
        <v>#DIV/0!</v>
      </c>
      <c r="E72" s="124" t="e">
        <f t="shared" ca="1" si="3"/>
        <v>#DIV/0!</v>
      </c>
      <c r="F72" s="124" t="e">
        <f t="shared" ca="1" si="4"/>
        <v>#DIV/0!</v>
      </c>
      <c r="G72" s="124" t="e">
        <f t="shared" ca="1" si="5"/>
        <v>#DIV/0!</v>
      </c>
      <c r="H72" s="124" t="e">
        <f t="shared" ca="1" si="6"/>
        <v>#DIV/0!</v>
      </c>
      <c r="I72" s="192">
        <f t="shared" si="7"/>
        <v>3.5833333333333335</v>
      </c>
      <c r="J72" s="125">
        <f t="shared" si="10"/>
        <v>0</v>
      </c>
      <c r="K72" s="125">
        <f>J72*('P2 - Financials'!$C$56/12)</f>
        <v>0</v>
      </c>
      <c r="L72" s="125">
        <f t="shared" si="8"/>
        <v>0</v>
      </c>
      <c r="M72" s="125" t="e">
        <f t="shared" ca="1" si="11"/>
        <v>#DIV/0!</v>
      </c>
      <c r="N72" s="125">
        <f t="shared" si="12"/>
        <v>39161.572096825927</v>
      </c>
      <c r="O72" s="125">
        <f>N72*('P2 - Financials'!$E$56/12)</f>
        <v>221.91557521534693</v>
      </c>
      <c r="P72" s="125">
        <f t="shared" si="9"/>
        <v>39383.487672041272</v>
      </c>
      <c r="Q72" s="139"/>
      <c r="R72" s="139"/>
      <c r="S72" s="139"/>
      <c r="T72" s="139"/>
      <c r="U72" s="135"/>
      <c r="V72" s="135"/>
      <c r="W72" s="135"/>
      <c r="X72" s="135"/>
      <c r="Y72" s="135"/>
      <c r="Z72" s="135"/>
    </row>
    <row r="73" spans="1:26" ht="23.25" customHeight="1">
      <c r="A73" s="122">
        <v>44</v>
      </c>
      <c r="B73" s="123" t="e">
        <f t="shared" ca="1" si="0"/>
        <v>#DIV/0!</v>
      </c>
      <c r="C73" s="123" t="e">
        <f t="shared" ca="1" si="1"/>
        <v>#DIV/0!</v>
      </c>
      <c r="D73" s="124" t="e">
        <f t="shared" ca="1" si="2"/>
        <v>#DIV/0!</v>
      </c>
      <c r="E73" s="124" t="e">
        <f t="shared" ca="1" si="3"/>
        <v>#DIV/0!</v>
      </c>
      <c r="F73" s="124" t="e">
        <f t="shared" ca="1" si="4"/>
        <v>#DIV/0!</v>
      </c>
      <c r="G73" s="124" t="e">
        <f t="shared" ca="1" si="5"/>
        <v>#DIV/0!</v>
      </c>
      <c r="H73" s="124" t="e">
        <f t="shared" ca="1" si="6"/>
        <v>#DIV/0!</v>
      </c>
      <c r="I73" s="192">
        <f t="shared" si="7"/>
        <v>3.6666666666666665</v>
      </c>
      <c r="J73" s="125">
        <f t="shared" si="10"/>
        <v>0</v>
      </c>
      <c r="K73" s="125">
        <f>J73*('P2 - Financials'!$C$56/12)</f>
        <v>0</v>
      </c>
      <c r="L73" s="125">
        <f t="shared" si="8"/>
        <v>0</v>
      </c>
      <c r="M73" s="125" t="e">
        <f t="shared" ca="1" si="11"/>
        <v>#DIV/0!</v>
      </c>
      <c r="N73" s="125">
        <f t="shared" si="12"/>
        <v>39383.487672041272</v>
      </c>
      <c r="O73" s="125">
        <f>N73*('P2 - Financials'!$E$56/12)</f>
        <v>223.17309680823388</v>
      </c>
      <c r="P73" s="125">
        <f t="shared" si="9"/>
        <v>39606.660768849506</v>
      </c>
      <c r="Q73" s="139"/>
      <c r="R73" s="139"/>
      <c r="S73" s="139"/>
      <c r="T73" s="139"/>
      <c r="U73" s="135"/>
      <c r="V73" s="135"/>
      <c r="W73" s="135"/>
      <c r="X73" s="135"/>
      <c r="Y73" s="135"/>
      <c r="Z73" s="135"/>
    </row>
    <row r="74" spans="1:26" ht="23.25" customHeight="1">
      <c r="A74" s="122">
        <v>45</v>
      </c>
      <c r="B74" s="123" t="e">
        <f t="shared" ca="1" si="0"/>
        <v>#DIV/0!</v>
      </c>
      <c r="C74" s="123" t="e">
        <f t="shared" ca="1" si="1"/>
        <v>#DIV/0!</v>
      </c>
      <c r="D74" s="124" t="e">
        <f t="shared" ca="1" si="2"/>
        <v>#DIV/0!</v>
      </c>
      <c r="E74" s="124" t="e">
        <f t="shared" ca="1" si="3"/>
        <v>#DIV/0!</v>
      </c>
      <c r="F74" s="124" t="e">
        <f t="shared" ca="1" si="4"/>
        <v>#DIV/0!</v>
      </c>
      <c r="G74" s="124" t="e">
        <f t="shared" ca="1" si="5"/>
        <v>#DIV/0!</v>
      </c>
      <c r="H74" s="124" t="e">
        <f t="shared" ca="1" si="6"/>
        <v>#DIV/0!</v>
      </c>
      <c r="I74" s="192">
        <f t="shared" si="7"/>
        <v>3.75</v>
      </c>
      <c r="J74" s="125">
        <f t="shared" si="10"/>
        <v>0</v>
      </c>
      <c r="K74" s="125">
        <f>J74*('P2 - Financials'!$C$56/12)</f>
        <v>0</v>
      </c>
      <c r="L74" s="125">
        <f t="shared" si="8"/>
        <v>0</v>
      </c>
      <c r="M74" s="125" t="e">
        <f t="shared" ca="1" si="11"/>
        <v>#DIV/0!</v>
      </c>
      <c r="N74" s="125">
        <f t="shared" si="12"/>
        <v>39606.660768849506</v>
      </c>
      <c r="O74" s="125">
        <f>N74*('P2 - Financials'!$E$56/12)</f>
        <v>224.43774435681388</v>
      </c>
      <c r="P74" s="125">
        <f t="shared" si="9"/>
        <v>39831.098513206322</v>
      </c>
      <c r="Q74" s="139"/>
      <c r="R74" s="139"/>
      <c r="S74" s="139"/>
      <c r="T74" s="139"/>
      <c r="U74" s="135"/>
      <c r="V74" s="135"/>
      <c r="W74" s="135"/>
      <c r="X74" s="135"/>
      <c r="Y74" s="135"/>
      <c r="Z74" s="135"/>
    </row>
    <row r="75" spans="1:26" ht="23.25" customHeight="1">
      <c r="A75" s="122">
        <v>46</v>
      </c>
      <c r="B75" s="123" t="e">
        <f t="shared" ca="1" si="0"/>
        <v>#DIV/0!</v>
      </c>
      <c r="C75" s="123" t="e">
        <f t="shared" ca="1" si="1"/>
        <v>#DIV/0!</v>
      </c>
      <c r="D75" s="124" t="e">
        <f t="shared" ca="1" si="2"/>
        <v>#DIV/0!</v>
      </c>
      <c r="E75" s="124" t="e">
        <f t="shared" ca="1" si="3"/>
        <v>#DIV/0!</v>
      </c>
      <c r="F75" s="124" t="e">
        <f t="shared" ca="1" si="4"/>
        <v>#DIV/0!</v>
      </c>
      <c r="G75" s="124" t="e">
        <f t="shared" ca="1" si="5"/>
        <v>#DIV/0!</v>
      </c>
      <c r="H75" s="124" t="e">
        <f t="shared" ca="1" si="6"/>
        <v>#DIV/0!</v>
      </c>
      <c r="I75" s="192">
        <f t="shared" si="7"/>
        <v>3.8333333333333335</v>
      </c>
      <c r="J75" s="125">
        <f t="shared" si="10"/>
        <v>0</v>
      </c>
      <c r="K75" s="125">
        <f>J75*('P2 - Financials'!$C$56/12)</f>
        <v>0</v>
      </c>
      <c r="L75" s="125">
        <f t="shared" si="8"/>
        <v>0</v>
      </c>
      <c r="M75" s="125" t="e">
        <f t="shared" ca="1" si="11"/>
        <v>#DIV/0!</v>
      </c>
      <c r="N75" s="125">
        <f t="shared" si="12"/>
        <v>39831.098513206322</v>
      </c>
      <c r="O75" s="125">
        <f>N75*('P2 - Financials'!$E$56/12)</f>
        <v>225.70955824150249</v>
      </c>
      <c r="P75" s="125">
        <f t="shared" si="9"/>
        <v>40056.808071447827</v>
      </c>
      <c r="Q75" s="139"/>
      <c r="R75" s="139"/>
      <c r="S75" s="139"/>
      <c r="T75" s="139"/>
      <c r="U75" s="135"/>
      <c r="V75" s="135"/>
      <c r="W75" s="135"/>
      <c r="X75" s="135"/>
      <c r="Y75" s="135"/>
      <c r="Z75" s="135"/>
    </row>
    <row r="76" spans="1:26" ht="23.25" customHeight="1">
      <c r="A76" s="122">
        <v>47</v>
      </c>
      <c r="B76" s="123" t="e">
        <f t="shared" ca="1" si="0"/>
        <v>#DIV/0!</v>
      </c>
      <c r="C76" s="123" t="e">
        <f t="shared" ca="1" si="1"/>
        <v>#DIV/0!</v>
      </c>
      <c r="D76" s="124" t="e">
        <f t="shared" ca="1" si="2"/>
        <v>#DIV/0!</v>
      </c>
      <c r="E76" s="124" t="e">
        <f t="shared" ca="1" si="3"/>
        <v>#DIV/0!</v>
      </c>
      <c r="F76" s="124" t="e">
        <f t="shared" ca="1" si="4"/>
        <v>#DIV/0!</v>
      </c>
      <c r="G76" s="124" t="e">
        <f t="shared" ca="1" si="5"/>
        <v>#DIV/0!</v>
      </c>
      <c r="H76" s="124" t="e">
        <f t="shared" ca="1" si="6"/>
        <v>#DIV/0!</v>
      </c>
      <c r="I76" s="192">
        <f t="shared" si="7"/>
        <v>3.9166666666666665</v>
      </c>
      <c r="J76" s="125">
        <f t="shared" si="10"/>
        <v>0</v>
      </c>
      <c r="K76" s="125">
        <f>J76*('P2 - Financials'!$C$56/12)</f>
        <v>0</v>
      </c>
      <c r="L76" s="125">
        <f t="shared" si="8"/>
        <v>0</v>
      </c>
      <c r="M76" s="125" t="e">
        <f t="shared" ca="1" si="11"/>
        <v>#DIV/0!</v>
      </c>
      <c r="N76" s="125">
        <f t="shared" si="12"/>
        <v>40056.808071447827</v>
      </c>
      <c r="O76" s="125">
        <f>N76*('P2 - Financials'!$E$56/12)</f>
        <v>226.98857907153771</v>
      </c>
      <c r="P76" s="125">
        <f t="shared" si="9"/>
        <v>40283.796650519362</v>
      </c>
      <c r="Q76" s="139"/>
      <c r="R76" s="139"/>
      <c r="S76" s="139"/>
      <c r="T76" s="139"/>
      <c r="U76" s="135"/>
      <c r="V76" s="135"/>
      <c r="W76" s="135"/>
      <c r="X76" s="135"/>
      <c r="Y76" s="135"/>
      <c r="Z76" s="135"/>
    </row>
    <row r="77" spans="1:26" ht="23.25" customHeight="1">
      <c r="A77" s="122">
        <v>48</v>
      </c>
      <c r="B77" s="123" t="e">
        <f t="shared" ca="1" si="0"/>
        <v>#DIV/0!</v>
      </c>
      <c r="C77" s="123" t="e">
        <f t="shared" ca="1" si="1"/>
        <v>#DIV/0!</v>
      </c>
      <c r="D77" s="124" t="e">
        <f t="shared" ca="1" si="2"/>
        <v>#DIV/0!</v>
      </c>
      <c r="E77" s="124" t="e">
        <f t="shared" ca="1" si="3"/>
        <v>#DIV/0!</v>
      </c>
      <c r="F77" s="124" t="e">
        <f t="shared" ca="1" si="4"/>
        <v>#DIV/0!</v>
      </c>
      <c r="G77" s="124" t="e">
        <f t="shared" ca="1" si="5"/>
        <v>#DIV/0!</v>
      </c>
      <c r="H77" s="124" t="e">
        <f t="shared" ca="1" si="6"/>
        <v>#DIV/0!</v>
      </c>
      <c r="I77" s="192">
        <f t="shared" si="7"/>
        <v>4</v>
      </c>
      <c r="J77" s="125">
        <f t="shared" si="10"/>
        <v>0</v>
      </c>
      <c r="K77" s="125">
        <f>J77*('P2 - Financials'!$C$56/12)</f>
        <v>0</v>
      </c>
      <c r="L77" s="125">
        <f t="shared" si="8"/>
        <v>0</v>
      </c>
      <c r="M77" s="125" t="e">
        <f t="shared" ca="1" si="11"/>
        <v>#DIV/0!</v>
      </c>
      <c r="N77" s="125">
        <f t="shared" si="12"/>
        <v>40283.796650519362</v>
      </c>
      <c r="O77" s="125">
        <f>N77*('P2 - Financials'!$E$56/12)</f>
        <v>228.27484768627639</v>
      </c>
      <c r="P77" s="125">
        <f t="shared" si="9"/>
        <v>40512.071498205638</v>
      </c>
      <c r="Q77" s="139"/>
      <c r="R77" s="139"/>
      <c r="S77" s="139"/>
      <c r="T77" s="139"/>
      <c r="U77" s="135"/>
      <c r="V77" s="135"/>
      <c r="W77" s="135"/>
      <c r="X77" s="135"/>
      <c r="Y77" s="135"/>
      <c r="Z77" s="135"/>
    </row>
    <row r="78" spans="1:26" ht="23.25" customHeight="1">
      <c r="A78" s="122">
        <v>49</v>
      </c>
      <c r="B78" s="123" t="e">
        <f t="shared" ca="1" si="0"/>
        <v>#DIV/0!</v>
      </c>
      <c r="C78" s="123" t="e">
        <f t="shared" ca="1" si="1"/>
        <v>#DIV/0!</v>
      </c>
      <c r="D78" s="124" t="e">
        <f t="shared" ca="1" si="2"/>
        <v>#DIV/0!</v>
      </c>
      <c r="E78" s="124" t="e">
        <f t="shared" ca="1" si="3"/>
        <v>#DIV/0!</v>
      </c>
      <c r="F78" s="124" t="e">
        <f t="shared" ca="1" si="4"/>
        <v>#DIV/0!</v>
      </c>
      <c r="G78" s="124" t="e">
        <f t="shared" ca="1" si="5"/>
        <v>#DIV/0!</v>
      </c>
      <c r="H78" s="124" t="e">
        <f t="shared" ca="1" si="6"/>
        <v>#DIV/0!</v>
      </c>
      <c r="I78" s="192">
        <f t="shared" si="7"/>
        <v>4.083333333333333</v>
      </c>
      <c r="J78" s="125">
        <f t="shared" si="10"/>
        <v>0</v>
      </c>
      <c r="K78" s="125">
        <f>J78*('P2 - Financials'!$C$56/12)</f>
        <v>0</v>
      </c>
      <c r="L78" s="125">
        <f t="shared" si="8"/>
        <v>0</v>
      </c>
      <c r="M78" s="125" t="e">
        <f t="shared" ca="1" si="11"/>
        <v>#DIV/0!</v>
      </c>
      <c r="N78" s="125">
        <f t="shared" si="12"/>
        <v>40512.071498205638</v>
      </c>
      <c r="O78" s="125">
        <f>N78*('P2 - Financials'!$E$56/12)</f>
        <v>229.56840515649864</v>
      </c>
      <c r="P78" s="125">
        <f t="shared" si="9"/>
        <v>40741.639903362135</v>
      </c>
      <c r="Q78" s="139"/>
      <c r="R78" s="139"/>
      <c r="S78" s="139"/>
      <c r="T78" s="139"/>
      <c r="U78" s="135"/>
      <c r="V78" s="135"/>
      <c r="W78" s="135"/>
      <c r="X78" s="135"/>
      <c r="Y78" s="135"/>
      <c r="Z78" s="135"/>
    </row>
    <row r="79" spans="1:26" ht="23.25" customHeight="1">
      <c r="A79" s="122">
        <v>50</v>
      </c>
      <c r="B79" s="123" t="e">
        <f t="shared" ca="1" si="0"/>
        <v>#DIV/0!</v>
      </c>
      <c r="C79" s="123" t="e">
        <f t="shared" ca="1" si="1"/>
        <v>#DIV/0!</v>
      </c>
      <c r="D79" s="124" t="e">
        <f t="shared" ca="1" si="2"/>
        <v>#DIV/0!</v>
      </c>
      <c r="E79" s="124" t="e">
        <f t="shared" ca="1" si="3"/>
        <v>#DIV/0!</v>
      </c>
      <c r="F79" s="124" t="e">
        <f t="shared" ca="1" si="4"/>
        <v>#DIV/0!</v>
      </c>
      <c r="G79" s="124" t="e">
        <f t="shared" ca="1" si="5"/>
        <v>#DIV/0!</v>
      </c>
      <c r="H79" s="124" t="e">
        <f t="shared" ca="1" si="6"/>
        <v>#DIV/0!</v>
      </c>
      <c r="I79" s="192">
        <f t="shared" si="7"/>
        <v>4.166666666666667</v>
      </c>
      <c r="J79" s="125">
        <f t="shared" si="10"/>
        <v>0</v>
      </c>
      <c r="K79" s="125">
        <f>J79*('P2 - Financials'!$C$56/12)</f>
        <v>0</v>
      </c>
      <c r="L79" s="125">
        <f t="shared" si="8"/>
        <v>0</v>
      </c>
      <c r="M79" s="125" t="e">
        <f t="shared" ca="1" si="11"/>
        <v>#DIV/0!</v>
      </c>
      <c r="N79" s="125">
        <f t="shared" si="12"/>
        <v>40741.639903362135</v>
      </c>
      <c r="O79" s="125">
        <f>N79*('P2 - Financials'!$E$56/12)</f>
        <v>230.86929278571878</v>
      </c>
      <c r="P79" s="125">
        <f t="shared" si="9"/>
        <v>40972.509196147854</v>
      </c>
      <c r="Q79" s="139"/>
      <c r="R79" s="139"/>
      <c r="S79" s="139"/>
      <c r="T79" s="139"/>
      <c r="U79" s="135"/>
      <c r="V79" s="135"/>
      <c r="W79" s="135"/>
      <c r="X79" s="135"/>
      <c r="Y79" s="135"/>
      <c r="Z79" s="135"/>
    </row>
    <row r="80" spans="1:26" ht="23.25" customHeight="1">
      <c r="A80" s="122">
        <v>51</v>
      </c>
      <c r="B80" s="123" t="e">
        <f t="shared" ca="1" si="0"/>
        <v>#DIV/0!</v>
      </c>
      <c r="C80" s="123" t="e">
        <f t="shared" ca="1" si="1"/>
        <v>#DIV/0!</v>
      </c>
      <c r="D80" s="124" t="e">
        <f t="shared" ca="1" si="2"/>
        <v>#DIV/0!</v>
      </c>
      <c r="E80" s="124" t="e">
        <f t="shared" ca="1" si="3"/>
        <v>#DIV/0!</v>
      </c>
      <c r="F80" s="124" t="e">
        <f t="shared" ca="1" si="4"/>
        <v>#DIV/0!</v>
      </c>
      <c r="G80" s="124" t="e">
        <f t="shared" ca="1" si="5"/>
        <v>#DIV/0!</v>
      </c>
      <c r="H80" s="124" t="e">
        <f t="shared" ca="1" si="6"/>
        <v>#DIV/0!</v>
      </c>
      <c r="I80" s="192">
        <f t="shared" si="7"/>
        <v>4.25</v>
      </c>
      <c r="J80" s="125">
        <f t="shared" si="10"/>
        <v>0</v>
      </c>
      <c r="K80" s="125">
        <f>J80*('P2 - Financials'!$C$56/12)</f>
        <v>0</v>
      </c>
      <c r="L80" s="125">
        <f t="shared" si="8"/>
        <v>0</v>
      </c>
      <c r="M80" s="125" t="e">
        <f t="shared" ca="1" si="11"/>
        <v>#DIV/0!</v>
      </c>
      <c r="N80" s="125">
        <f t="shared" si="12"/>
        <v>40972.509196147854</v>
      </c>
      <c r="O80" s="125">
        <f>N80*('P2 - Financials'!$E$56/12)</f>
        <v>232.17755211150453</v>
      </c>
      <c r="P80" s="125">
        <f t="shared" si="9"/>
        <v>41204.686748259359</v>
      </c>
      <c r="Q80" s="139"/>
      <c r="R80" s="139"/>
      <c r="S80" s="139"/>
      <c r="T80" s="139"/>
      <c r="U80" s="135"/>
      <c r="V80" s="135"/>
      <c r="W80" s="135"/>
      <c r="X80" s="135"/>
      <c r="Y80" s="135"/>
      <c r="Z80" s="135"/>
    </row>
    <row r="81" spans="1:26" ht="23.25" customHeight="1">
      <c r="A81" s="122">
        <v>52</v>
      </c>
      <c r="B81" s="123" t="e">
        <f t="shared" ca="1" si="0"/>
        <v>#DIV/0!</v>
      </c>
      <c r="C81" s="123" t="e">
        <f t="shared" ca="1" si="1"/>
        <v>#DIV/0!</v>
      </c>
      <c r="D81" s="124" t="e">
        <f t="shared" ca="1" si="2"/>
        <v>#DIV/0!</v>
      </c>
      <c r="E81" s="124" t="e">
        <f t="shared" ca="1" si="3"/>
        <v>#DIV/0!</v>
      </c>
      <c r="F81" s="124" t="e">
        <f t="shared" ca="1" si="4"/>
        <v>#DIV/0!</v>
      </c>
      <c r="G81" s="124" t="e">
        <f t="shared" ca="1" si="5"/>
        <v>#DIV/0!</v>
      </c>
      <c r="H81" s="124" t="e">
        <f t="shared" ca="1" si="6"/>
        <v>#DIV/0!</v>
      </c>
      <c r="I81" s="192">
        <f t="shared" si="7"/>
        <v>4.333333333333333</v>
      </c>
      <c r="J81" s="125">
        <f t="shared" si="10"/>
        <v>0</v>
      </c>
      <c r="K81" s="125">
        <f>J81*('P2 - Financials'!$C$56/12)</f>
        <v>0</v>
      </c>
      <c r="L81" s="125">
        <f t="shared" si="8"/>
        <v>0</v>
      </c>
      <c r="M81" s="125" t="e">
        <f t="shared" ca="1" si="11"/>
        <v>#DIV/0!</v>
      </c>
      <c r="N81" s="125">
        <f t="shared" si="12"/>
        <v>41204.686748259359</v>
      </c>
      <c r="O81" s="125">
        <f>N81*('P2 - Financials'!$E$56/12)</f>
        <v>233.49322490680305</v>
      </c>
      <c r="P81" s="125">
        <f t="shared" si="9"/>
        <v>41438.179973166159</v>
      </c>
      <c r="Q81" s="139"/>
      <c r="R81" s="139"/>
      <c r="S81" s="139"/>
      <c r="T81" s="139"/>
      <c r="U81" s="135"/>
      <c r="V81" s="135"/>
      <c r="W81" s="135"/>
      <c r="X81" s="135"/>
      <c r="Y81" s="135"/>
      <c r="Z81" s="135"/>
    </row>
    <row r="82" spans="1:26" ht="23.25" customHeight="1">
      <c r="A82" s="122">
        <v>53</v>
      </c>
      <c r="B82" s="123" t="e">
        <f t="shared" ca="1" si="0"/>
        <v>#DIV/0!</v>
      </c>
      <c r="C82" s="123" t="e">
        <f t="shared" ca="1" si="1"/>
        <v>#DIV/0!</v>
      </c>
      <c r="D82" s="124" t="e">
        <f t="shared" ca="1" si="2"/>
        <v>#DIV/0!</v>
      </c>
      <c r="E82" s="124" t="e">
        <f t="shared" ca="1" si="3"/>
        <v>#DIV/0!</v>
      </c>
      <c r="F82" s="124" t="e">
        <f t="shared" ca="1" si="4"/>
        <v>#DIV/0!</v>
      </c>
      <c r="G82" s="124" t="e">
        <f t="shared" ca="1" si="5"/>
        <v>#DIV/0!</v>
      </c>
      <c r="H82" s="124" t="e">
        <f t="shared" ca="1" si="6"/>
        <v>#DIV/0!</v>
      </c>
      <c r="I82" s="192">
        <f t="shared" si="7"/>
        <v>4.416666666666667</v>
      </c>
      <c r="J82" s="125">
        <f t="shared" si="10"/>
        <v>0</v>
      </c>
      <c r="K82" s="125">
        <f>J82*('P2 - Financials'!$C$56/12)</f>
        <v>0</v>
      </c>
      <c r="L82" s="125">
        <f t="shared" si="8"/>
        <v>0</v>
      </c>
      <c r="M82" s="125" t="e">
        <f t="shared" ca="1" si="11"/>
        <v>#DIV/0!</v>
      </c>
      <c r="N82" s="125">
        <f t="shared" si="12"/>
        <v>41438.179973166159</v>
      </c>
      <c r="O82" s="125">
        <f>N82*('P2 - Financials'!$E$56/12)</f>
        <v>234.81635318127493</v>
      </c>
      <c r="P82" s="125">
        <f t="shared" si="9"/>
        <v>41672.996326347435</v>
      </c>
      <c r="Q82" s="139"/>
      <c r="R82" s="139"/>
      <c r="S82" s="139"/>
      <c r="T82" s="139"/>
      <c r="U82" s="135"/>
      <c r="V82" s="135"/>
      <c r="W82" s="135"/>
      <c r="X82" s="135"/>
      <c r="Y82" s="135"/>
      <c r="Z82" s="135"/>
    </row>
    <row r="83" spans="1:26" ht="23.25" customHeight="1">
      <c r="A83" s="122">
        <v>54</v>
      </c>
      <c r="B83" s="123" t="e">
        <f t="shared" ca="1" si="0"/>
        <v>#DIV/0!</v>
      </c>
      <c r="C83" s="123" t="e">
        <f t="shared" ca="1" si="1"/>
        <v>#DIV/0!</v>
      </c>
      <c r="D83" s="124" t="e">
        <f t="shared" ca="1" si="2"/>
        <v>#DIV/0!</v>
      </c>
      <c r="E83" s="124" t="e">
        <f t="shared" ca="1" si="3"/>
        <v>#DIV/0!</v>
      </c>
      <c r="F83" s="124" t="e">
        <f t="shared" ca="1" si="4"/>
        <v>#DIV/0!</v>
      </c>
      <c r="G83" s="124" t="e">
        <f t="shared" ca="1" si="5"/>
        <v>#DIV/0!</v>
      </c>
      <c r="H83" s="124" t="e">
        <f t="shared" ca="1" si="6"/>
        <v>#DIV/0!</v>
      </c>
      <c r="I83" s="192">
        <f t="shared" si="7"/>
        <v>4.5</v>
      </c>
      <c r="J83" s="125">
        <f t="shared" si="10"/>
        <v>0</v>
      </c>
      <c r="K83" s="125">
        <f>J83*('P2 - Financials'!$C$56/12)</f>
        <v>0</v>
      </c>
      <c r="L83" s="125">
        <f t="shared" si="8"/>
        <v>0</v>
      </c>
      <c r="M83" s="125" t="e">
        <f t="shared" ca="1" si="11"/>
        <v>#DIV/0!</v>
      </c>
      <c r="N83" s="125">
        <f t="shared" si="12"/>
        <v>41672.996326347435</v>
      </c>
      <c r="O83" s="125">
        <f>N83*('P2 - Financials'!$E$56/12)</f>
        <v>236.14697918263548</v>
      </c>
      <c r="P83" s="125">
        <f t="shared" si="9"/>
        <v>41909.143305530073</v>
      </c>
      <c r="Q83" s="139"/>
      <c r="R83" s="139"/>
      <c r="S83" s="139"/>
      <c r="T83" s="139"/>
      <c r="U83" s="135"/>
      <c r="V83" s="135"/>
      <c r="W83" s="135"/>
      <c r="X83" s="135"/>
      <c r="Y83" s="135"/>
      <c r="Z83" s="135"/>
    </row>
    <row r="84" spans="1:26" ht="23.25" customHeight="1">
      <c r="A84" s="122">
        <v>55</v>
      </c>
      <c r="B84" s="123" t="e">
        <f t="shared" ca="1" si="0"/>
        <v>#DIV/0!</v>
      </c>
      <c r="C84" s="123" t="e">
        <f t="shared" ca="1" si="1"/>
        <v>#DIV/0!</v>
      </c>
      <c r="D84" s="124" t="e">
        <f t="shared" ca="1" si="2"/>
        <v>#DIV/0!</v>
      </c>
      <c r="E84" s="124" t="e">
        <f t="shared" ca="1" si="3"/>
        <v>#DIV/0!</v>
      </c>
      <c r="F84" s="124" t="e">
        <f t="shared" ca="1" si="4"/>
        <v>#DIV/0!</v>
      </c>
      <c r="G84" s="124" t="e">
        <f t="shared" ca="1" si="5"/>
        <v>#DIV/0!</v>
      </c>
      <c r="H84" s="124" t="e">
        <f t="shared" ca="1" si="6"/>
        <v>#DIV/0!</v>
      </c>
      <c r="I84" s="192">
        <f t="shared" si="7"/>
        <v>4.583333333333333</v>
      </c>
      <c r="J84" s="125">
        <f t="shared" si="10"/>
        <v>0</v>
      </c>
      <c r="K84" s="125">
        <f>J84*('P2 - Financials'!$C$56/12)</f>
        <v>0</v>
      </c>
      <c r="L84" s="125">
        <f t="shared" si="8"/>
        <v>0</v>
      </c>
      <c r="M84" s="125" t="e">
        <f t="shared" ca="1" si="11"/>
        <v>#DIV/0!</v>
      </c>
      <c r="N84" s="125">
        <f t="shared" si="12"/>
        <v>41909.143305530073</v>
      </c>
      <c r="O84" s="125">
        <f>N84*('P2 - Financials'!$E$56/12)</f>
        <v>237.48514539800377</v>
      </c>
      <c r="P84" s="125">
        <f t="shared" si="9"/>
        <v>42146.628450928074</v>
      </c>
      <c r="Q84" s="139"/>
      <c r="R84" s="139"/>
      <c r="S84" s="139"/>
      <c r="T84" s="139"/>
      <c r="U84" s="135"/>
      <c r="V84" s="135"/>
      <c r="W84" s="135"/>
      <c r="X84" s="135"/>
      <c r="Y84" s="135"/>
      <c r="Z84" s="135"/>
    </row>
    <row r="85" spans="1:26" ht="23.25" customHeight="1">
      <c r="A85" s="122">
        <v>56</v>
      </c>
      <c r="B85" s="123" t="e">
        <f t="shared" ca="1" si="0"/>
        <v>#DIV/0!</v>
      </c>
      <c r="C85" s="123" t="e">
        <f t="shared" ca="1" si="1"/>
        <v>#DIV/0!</v>
      </c>
      <c r="D85" s="124" t="e">
        <f t="shared" ca="1" si="2"/>
        <v>#DIV/0!</v>
      </c>
      <c r="E85" s="124" t="e">
        <f t="shared" ca="1" si="3"/>
        <v>#DIV/0!</v>
      </c>
      <c r="F85" s="124" t="e">
        <f t="shared" ca="1" si="4"/>
        <v>#DIV/0!</v>
      </c>
      <c r="G85" s="124" t="e">
        <f t="shared" ca="1" si="5"/>
        <v>#DIV/0!</v>
      </c>
      <c r="H85" s="124" t="e">
        <f t="shared" ca="1" si="6"/>
        <v>#DIV/0!</v>
      </c>
      <c r="I85" s="192">
        <f t="shared" si="7"/>
        <v>4.666666666666667</v>
      </c>
      <c r="J85" s="125">
        <f t="shared" si="10"/>
        <v>0</v>
      </c>
      <c r="K85" s="125">
        <f>J85*('P2 - Financials'!$C$56/12)</f>
        <v>0</v>
      </c>
      <c r="L85" s="125">
        <f t="shared" si="8"/>
        <v>0</v>
      </c>
      <c r="M85" s="125" t="e">
        <f t="shared" ca="1" si="11"/>
        <v>#DIV/0!</v>
      </c>
      <c r="N85" s="125">
        <f t="shared" si="12"/>
        <v>42146.628450928074</v>
      </c>
      <c r="O85" s="125">
        <f>N85*('P2 - Financials'!$E$56/12)</f>
        <v>238.83089455525911</v>
      </c>
      <c r="P85" s="125">
        <f t="shared" si="9"/>
        <v>42385.45934548333</v>
      </c>
      <c r="Q85" s="139"/>
      <c r="R85" s="139"/>
      <c r="S85" s="139"/>
      <c r="T85" s="139"/>
      <c r="U85" s="135"/>
      <c r="V85" s="135"/>
      <c r="W85" s="135"/>
      <c r="X85" s="135"/>
      <c r="Y85" s="135"/>
      <c r="Z85" s="135"/>
    </row>
    <row r="86" spans="1:26" ht="23.25" customHeight="1">
      <c r="A86" s="122">
        <v>57</v>
      </c>
      <c r="B86" s="123" t="e">
        <f t="shared" ca="1" si="0"/>
        <v>#DIV/0!</v>
      </c>
      <c r="C86" s="123" t="e">
        <f t="shared" ca="1" si="1"/>
        <v>#DIV/0!</v>
      </c>
      <c r="D86" s="124" t="e">
        <f t="shared" ca="1" si="2"/>
        <v>#DIV/0!</v>
      </c>
      <c r="E86" s="124" t="e">
        <f t="shared" ca="1" si="3"/>
        <v>#DIV/0!</v>
      </c>
      <c r="F86" s="124" t="e">
        <f t="shared" ca="1" si="4"/>
        <v>#DIV/0!</v>
      </c>
      <c r="G86" s="124" t="e">
        <f t="shared" ca="1" si="5"/>
        <v>#DIV/0!</v>
      </c>
      <c r="H86" s="124" t="e">
        <f t="shared" ca="1" si="6"/>
        <v>#DIV/0!</v>
      </c>
      <c r="I86" s="192">
        <f t="shared" si="7"/>
        <v>4.75</v>
      </c>
      <c r="J86" s="125">
        <f t="shared" si="10"/>
        <v>0</v>
      </c>
      <c r="K86" s="125">
        <f>J86*('P2 - Financials'!$C$56/12)</f>
        <v>0</v>
      </c>
      <c r="L86" s="125">
        <f t="shared" si="8"/>
        <v>0</v>
      </c>
      <c r="M86" s="125" t="e">
        <f t="shared" ca="1" si="11"/>
        <v>#DIV/0!</v>
      </c>
      <c r="N86" s="125">
        <f t="shared" si="12"/>
        <v>42385.45934548333</v>
      </c>
      <c r="O86" s="125">
        <f>N86*('P2 - Financials'!$E$56/12)</f>
        <v>240.18426962440554</v>
      </c>
      <c r="P86" s="125">
        <f t="shared" si="9"/>
        <v>42625.643615107736</v>
      </c>
      <c r="Q86" s="139"/>
      <c r="R86" s="139"/>
      <c r="S86" s="139"/>
      <c r="T86" s="139"/>
      <c r="U86" s="135"/>
      <c r="V86" s="135"/>
      <c r="W86" s="135"/>
      <c r="X86" s="135"/>
      <c r="Y86" s="135"/>
      <c r="Z86" s="135"/>
    </row>
    <row r="87" spans="1:26" ht="23.25" customHeight="1">
      <c r="A87" s="122">
        <v>58</v>
      </c>
      <c r="B87" s="123" t="e">
        <f t="shared" ca="1" si="0"/>
        <v>#DIV/0!</v>
      </c>
      <c r="C87" s="123" t="e">
        <f t="shared" ca="1" si="1"/>
        <v>#DIV/0!</v>
      </c>
      <c r="D87" s="124" t="e">
        <f t="shared" ca="1" si="2"/>
        <v>#DIV/0!</v>
      </c>
      <c r="E87" s="124" t="e">
        <f t="shared" ca="1" si="3"/>
        <v>#DIV/0!</v>
      </c>
      <c r="F87" s="124" t="e">
        <f t="shared" ca="1" si="4"/>
        <v>#DIV/0!</v>
      </c>
      <c r="G87" s="124" t="e">
        <f t="shared" ca="1" si="5"/>
        <v>#DIV/0!</v>
      </c>
      <c r="H87" s="124" t="e">
        <f t="shared" ca="1" si="6"/>
        <v>#DIV/0!</v>
      </c>
      <c r="I87" s="192">
        <f t="shared" si="7"/>
        <v>4.833333333333333</v>
      </c>
      <c r="J87" s="125">
        <f t="shared" si="10"/>
        <v>0</v>
      </c>
      <c r="K87" s="125">
        <f>J87*('P2 - Financials'!$C$56/12)</f>
        <v>0</v>
      </c>
      <c r="L87" s="125">
        <f t="shared" si="8"/>
        <v>0</v>
      </c>
      <c r="M87" s="125" t="e">
        <f t="shared" ca="1" si="11"/>
        <v>#DIV/0!</v>
      </c>
      <c r="N87" s="125">
        <f t="shared" si="12"/>
        <v>42625.643615107736</v>
      </c>
      <c r="O87" s="125">
        <f>N87*('P2 - Financials'!$E$56/12)</f>
        <v>241.54531381894387</v>
      </c>
      <c r="P87" s="125">
        <f t="shared" si="9"/>
        <v>42867.188928926676</v>
      </c>
      <c r="Q87" s="139"/>
      <c r="R87" s="139"/>
      <c r="S87" s="139"/>
      <c r="T87" s="139"/>
      <c r="U87" s="135"/>
      <c r="V87" s="135"/>
      <c r="W87" s="135"/>
      <c r="X87" s="135"/>
      <c r="Y87" s="135"/>
      <c r="Z87" s="135"/>
    </row>
    <row r="88" spans="1:26" ht="23.25" customHeight="1">
      <c r="A88" s="122">
        <v>59</v>
      </c>
      <c r="B88" s="123" t="e">
        <f t="shared" ca="1" si="0"/>
        <v>#DIV/0!</v>
      </c>
      <c r="C88" s="123" t="e">
        <f t="shared" ca="1" si="1"/>
        <v>#DIV/0!</v>
      </c>
      <c r="D88" s="124" t="e">
        <f t="shared" ca="1" si="2"/>
        <v>#DIV/0!</v>
      </c>
      <c r="E88" s="124" t="e">
        <f t="shared" ca="1" si="3"/>
        <v>#DIV/0!</v>
      </c>
      <c r="F88" s="124" t="e">
        <f t="shared" ca="1" si="4"/>
        <v>#DIV/0!</v>
      </c>
      <c r="G88" s="124" t="e">
        <f t="shared" ca="1" si="5"/>
        <v>#DIV/0!</v>
      </c>
      <c r="H88" s="124" t="e">
        <f t="shared" ca="1" si="6"/>
        <v>#DIV/0!</v>
      </c>
      <c r="I88" s="192">
        <f t="shared" si="7"/>
        <v>4.916666666666667</v>
      </c>
      <c r="J88" s="125">
        <f t="shared" si="10"/>
        <v>0</v>
      </c>
      <c r="K88" s="125">
        <f>J88*('P2 - Financials'!$C$56/12)</f>
        <v>0</v>
      </c>
      <c r="L88" s="125">
        <f t="shared" si="8"/>
        <v>0</v>
      </c>
      <c r="M88" s="125" t="e">
        <f t="shared" ca="1" si="11"/>
        <v>#DIV/0!</v>
      </c>
      <c r="N88" s="125">
        <f t="shared" si="12"/>
        <v>42867.188928926676</v>
      </c>
      <c r="O88" s="125">
        <f>N88*('P2 - Financials'!$E$56/12)</f>
        <v>242.9140705972512</v>
      </c>
      <c r="P88" s="125">
        <f t="shared" si="9"/>
        <v>43110.10299952393</v>
      </c>
      <c r="Q88" s="139"/>
      <c r="R88" s="139"/>
      <c r="S88" s="139"/>
      <c r="T88" s="139"/>
      <c r="U88" s="135"/>
      <c r="V88" s="135"/>
      <c r="W88" s="135"/>
      <c r="X88" s="135"/>
      <c r="Y88" s="135"/>
      <c r="Z88" s="135"/>
    </row>
    <row r="89" spans="1:26" ht="23.25" customHeight="1">
      <c r="A89" s="122">
        <v>60</v>
      </c>
      <c r="B89" s="123" t="e">
        <f t="shared" ca="1" si="0"/>
        <v>#DIV/0!</v>
      </c>
      <c r="C89" s="123" t="e">
        <f t="shared" ca="1" si="1"/>
        <v>#DIV/0!</v>
      </c>
      <c r="D89" s="124" t="e">
        <f t="shared" ca="1" si="2"/>
        <v>#DIV/0!</v>
      </c>
      <c r="E89" s="124" t="e">
        <f t="shared" ca="1" si="3"/>
        <v>#DIV/0!</v>
      </c>
      <c r="F89" s="124" t="e">
        <f t="shared" ca="1" si="4"/>
        <v>#DIV/0!</v>
      </c>
      <c r="G89" s="124" t="e">
        <f t="shared" ca="1" si="5"/>
        <v>#DIV/0!</v>
      </c>
      <c r="H89" s="124" t="e">
        <f t="shared" ca="1" si="6"/>
        <v>#DIV/0!</v>
      </c>
      <c r="I89" s="192">
        <f t="shared" si="7"/>
        <v>5</v>
      </c>
      <c r="J89" s="125">
        <f t="shared" si="10"/>
        <v>0</v>
      </c>
      <c r="K89" s="125">
        <f>J89*('P2 - Financials'!$C$56/12)</f>
        <v>0</v>
      </c>
      <c r="L89" s="125">
        <f t="shared" si="8"/>
        <v>0</v>
      </c>
      <c r="M89" s="125" t="e">
        <f t="shared" ca="1" si="11"/>
        <v>#DIV/0!</v>
      </c>
      <c r="N89" s="125">
        <f t="shared" si="12"/>
        <v>43110.10299952393</v>
      </c>
      <c r="O89" s="125">
        <f>N89*('P2 - Financials'!$E$56/12)</f>
        <v>244.29058366396896</v>
      </c>
      <c r="P89" s="125">
        <f t="shared" si="9"/>
        <v>43354.393583187899</v>
      </c>
      <c r="Q89" s="139"/>
      <c r="R89" s="139"/>
      <c r="S89" s="139"/>
      <c r="T89" s="139"/>
      <c r="U89" s="135"/>
      <c r="V89" s="135"/>
      <c r="W89" s="135"/>
      <c r="X89" s="135"/>
      <c r="Y89" s="135"/>
      <c r="Z89" s="135"/>
    </row>
    <row r="90" spans="1:26" ht="23.25" customHeight="1">
      <c r="A90" s="122">
        <v>61</v>
      </c>
      <c r="B90" s="123" t="e">
        <f t="shared" ca="1" si="0"/>
        <v>#DIV/0!</v>
      </c>
      <c r="C90" s="123" t="e">
        <f t="shared" ca="1" si="1"/>
        <v>#DIV/0!</v>
      </c>
      <c r="D90" s="124" t="e">
        <f t="shared" ca="1" si="2"/>
        <v>#DIV/0!</v>
      </c>
      <c r="E90" s="124" t="e">
        <f t="shared" ca="1" si="3"/>
        <v>#DIV/0!</v>
      </c>
      <c r="F90" s="124" t="e">
        <f t="shared" ca="1" si="4"/>
        <v>#DIV/0!</v>
      </c>
      <c r="G90" s="124" t="e">
        <f t="shared" ca="1" si="5"/>
        <v>#DIV/0!</v>
      </c>
      <c r="H90" s="124" t="e">
        <f t="shared" ca="1" si="6"/>
        <v>#DIV/0!</v>
      </c>
      <c r="I90" s="192">
        <f t="shared" si="7"/>
        <v>5.083333333333333</v>
      </c>
      <c r="J90" s="125">
        <f t="shared" si="10"/>
        <v>0</v>
      </c>
      <c r="K90" s="125">
        <f>J90*('P2 - Financials'!$C$56/12)</f>
        <v>0</v>
      </c>
      <c r="L90" s="125">
        <f t="shared" si="8"/>
        <v>0</v>
      </c>
      <c r="M90" s="125" t="e">
        <f t="shared" ca="1" si="11"/>
        <v>#DIV/0!</v>
      </c>
      <c r="N90" s="125">
        <f t="shared" si="12"/>
        <v>43354.393583187899</v>
      </c>
      <c r="O90" s="125">
        <f>N90*('P2 - Financials'!$E$56/12)</f>
        <v>245.67489697139811</v>
      </c>
      <c r="P90" s="125">
        <f t="shared" si="9"/>
        <v>43600.068480159294</v>
      </c>
      <c r="Q90" s="139"/>
      <c r="R90" s="139"/>
      <c r="S90" s="139"/>
      <c r="T90" s="139"/>
      <c r="U90" s="135"/>
      <c r="V90" s="135"/>
      <c r="W90" s="135"/>
      <c r="X90" s="135"/>
      <c r="Y90" s="135"/>
      <c r="Z90" s="135"/>
    </row>
    <row r="91" spans="1:26" ht="23.25" customHeight="1">
      <c r="A91" s="122">
        <v>62</v>
      </c>
      <c r="B91" s="123" t="e">
        <f t="shared" ca="1" si="0"/>
        <v>#DIV/0!</v>
      </c>
      <c r="C91" s="123" t="e">
        <f t="shared" ca="1" si="1"/>
        <v>#DIV/0!</v>
      </c>
      <c r="D91" s="124" t="e">
        <f t="shared" ca="1" si="2"/>
        <v>#DIV/0!</v>
      </c>
      <c r="E91" s="124" t="e">
        <f t="shared" ca="1" si="3"/>
        <v>#DIV/0!</v>
      </c>
      <c r="F91" s="124" t="e">
        <f t="shared" ca="1" si="4"/>
        <v>#DIV/0!</v>
      </c>
      <c r="G91" s="124" t="e">
        <f t="shared" ca="1" si="5"/>
        <v>#DIV/0!</v>
      </c>
      <c r="H91" s="124" t="e">
        <f t="shared" ca="1" si="6"/>
        <v>#DIV/0!</v>
      </c>
      <c r="I91" s="192">
        <f t="shared" si="7"/>
        <v>5.166666666666667</v>
      </c>
      <c r="J91" s="125">
        <f t="shared" si="10"/>
        <v>0</v>
      </c>
      <c r="K91" s="125">
        <f>J91*('P2 - Financials'!$C$56/12)</f>
        <v>0</v>
      </c>
      <c r="L91" s="125">
        <f t="shared" si="8"/>
        <v>0</v>
      </c>
      <c r="M91" s="125" t="e">
        <f t="shared" ca="1" si="11"/>
        <v>#DIV/0!</v>
      </c>
      <c r="N91" s="125">
        <f t="shared" si="12"/>
        <v>43600.068480159294</v>
      </c>
      <c r="O91" s="125">
        <f>N91*('P2 - Financials'!$E$56/12)</f>
        <v>247.06705472090269</v>
      </c>
      <c r="P91" s="125">
        <f t="shared" si="9"/>
        <v>43847.135534880195</v>
      </c>
      <c r="Q91" s="139"/>
      <c r="R91" s="139"/>
      <c r="S91" s="139"/>
      <c r="T91" s="139"/>
      <c r="U91" s="135"/>
      <c r="V91" s="135"/>
      <c r="W91" s="135"/>
      <c r="X91" s="135"/>
      <c r="Y91" s="135"/>
      <c r="Z91" s="135"/>
    </row>
    <row r="92" spans="1:26" ht="23.25" customHeight="1">
      <c r="A92" s="122">
        <v>63</v>
      </c>
      <c r="B92" s="123" t="e">
        <f t="shared" ca="1" si="0"/>
        <v>#DIV/0!</v>
      </c>
      <c r="C92" s="123" t="e">
        <f t="shared" ca="1" si="1"/>
        <v>#DIV/0!</v>
      </c>
      <c r="D92" s="124" t="e">
        <f t="shared" ca="1" si="2"/>
        <v>#DIV/0!</v>
      </c>
      <c r="E92" s="124" t="e">
        <f t="shared" ca="1" si="3"/>
        <v>#DIV/0!</v>
      </c>
      <c r="F92" s="124" t="e">
        <f t="shared" ca="1" si="4"/>
        <v>#DIV/0!</v>
      </c>
      <c r="G92" s="124" t="e">
        <f t="shared" ca="1" si="5"/>
        <v>#DIV/0!</v>
      </c>
      <c r="H92" s="124" t="e">
        <f t="shared" ca="1" si="6"/>
        <v>#DIV/0!</v>
      </c>
      <c r="I92" s="192">
        <f t="shared" si="7"/>
        <v>5.25</v>
      </c>
      <c r="J92" s="125">
        <f t="shared" si="10"/>
        <v>0</v>
      </c>
      <c r="K92" s="125">
        <f>J92*('P2 - Financials'!$C$56/12)</f>
        <v>0</v>
      </c>
      <c r="L92" s="125">
        <f t="shared" si="8"/>
        <v>0</v>
      </c>
      <c r="M92" s="125" t="e">
        <f t="shared" ca="1" si="11"/>
        <v>#DIV/0!</v>
      </c>
      <c r="N92" s="125">
        <f t="shared" si="12"/>
        <v>43847.135534880195</v>
      </c>
      <c r="O92" s="125">
        <f>N92*('P2 - Financials'!$E$56/12)</f>
        <v>248.46710136432114</v>
      </c>
      <c r="P92" s="125">
        <f t="shared" si="9"/>
        <v>44095.602636244519</v>
      </c>
      <c r="Q92" s="139"/>
      <c r="R92" s="139"/>
      <c r="S92" s="139"/>
      <c r="T92" s="139"/>
      <c r="U92" s="135"/>
      <c r="V92" s="135"/>
      <c r="W92" s="135"/>
      <c r="X92" s="135"/>
      <c r="Y92" s="135"/>
      <c r="Z92" s="135"/>
    </row>
    <row r="93" spans="1:26" ht="23.25" customHeight="1">
      <c r="A93" s="122">
        <v>64</v>
      </c>
      <c r="B93" s="123" t="e">
        <f t="shared" ca="1" si="0"/>
        <v>#DIV/0!</v>
      </c>
      <c r="C93" s="123" t="e">
        <f t="shared" ca="1" si="1"/>
        <v>#DIV/0!</v>
      </c>
      <c r="D93" s="124" t="e">
        <f t="shared" ca="1" si="2"/>
        <v>#DIV/0!</v>
      </c>
      <c r="E93" s="124" t="e">
        <f t="shared" ca="1" si="3"/>
        <v>#DIV/0!</v>
      </c>
      <c r="F93" s="124" t="e">
        <f t="shared" ca="1" si="4"/>
        <v>#DIV/0!</v>
      </c>
      <c r="G93" s="124" t="e">
        <f t="shared" ca="1" si="5"/>
        <v>#DIV/0!</v>
      </c>
      <c r="H93" s="124" t="e">
        <f t="shared" ca="1" si="6"/>
        <v>#DIV/0!</v>
      </c>
      <c r="I93" s="192">
        <f t="shared" si="7"/>
        <v>5.333333333333333</v>
      </c>
      <c r="J93" s="125">
        <f t="shared" si="10"/>
        <v>0</v>
      </c>
      <c r="K93" s="125">
        <f>J93*('P2 - Financials'!$C$56/12)</f>
        <v>0</v>
      </c>
      <c r="L93" s="125">
        <f t="shared" si="8"/>
        <v>0</v>
      </c>
      <c r="M93" s="125" t="e">
        <f t="shared" ca="1" si="11"/>
        <v>#DIV/0!</v>
      </c>
      <c r="N93" s="125">
        <f t="shared" si="12"/>
        <v>44095.602636244519</v>
      </c>
      <c r="O93" s="125">
        <f>N93*('P2 - Financials'!$E$56/12)</f>
        <v>249.87508160538562</v>
      </c>
      <c r="P93" s="125">
        <f t="shared" si="9"/>
        <v>44345.477717849906</v>
      </c>
      <c r="Q93" s="139"/>
      <c r="R93" s="139"/>
      <c r="S93" s="139"/>
      <c r="T93" s="139"/>
      <c r="U93" s="135"/>
      <c r="V93" s="135"/>
      <c r="W93" s="135"/>
      <c r="X93" s="135"/>
      <c r="Y93" s="135"/>
      <c r="Z93" s="135"/>
    </row>
    <row r="94" spans="1:26" ht="23.25" customHeight="1">
      <c r="A94" s="122">
        <v>65</v>
      </c>
      <c r="B94" s="123" t="e">
        <f t="shared" ca="1" si="0"/>
        <v>#DIV/0!</v>
      </c>
      <c r="C94" s="123" t="e">
        <f t="shared" ca="1" si="1"/>
        <v>#DIV/0!</v>
      </c>
      <c r="D94" s="124" t="e">
        <f t="shared" ca="1" si="2"/>
        <v>#DIV/0!</v>
      </c>
      <c r="E94" s="124" t="e">
        <f t="shared" ca="1" si="3"/>
        <v>#DIV/0!</v>
      </c>
      <c r="F94" s="124" t="e">
        <f t="shared" ca="1" si="4"/>
        <v>#DIV/0!</v>
      </c>
      <c r="G94" s="124" t="e">
        <f t="shared" ca="1" si="5"/>
        <v>#DIV/0!</v>
      </c>
      <c r="H94" s="124" t="e">
        <f t="shared" ca="1" si="6"/>
        <v>#DIV/0!</v>
      </c>
      <c r="I94" s="192">
        <f t="shared" si="7"/>
        <v>5.416666666666667</v>
      </c>
      <c r="J94" s="125">
        <f t="shared" si="10"/>
        <v>0</v>
      </c>
      <c r="K94" s="125">
        <f>J94*('P2 - Financials'!$C$56/12)</f>
        <v>0</v>
      </c>
      <c r="L94" s="125">
        <f t="shared" si="8"/>
        <v>0</v>
      </c>
      <c r="M94" s="125" t="e">
        <f t="shared" ca="1" si="11"/>
        <v>#DIV/0!</v>
      </c>
      <c r="N94" s="125">
        <f t="shared" si="12"/>
        <v>44345.477717849906</v>
      </c>
      <c r="O94" s="125">
        <f>N94*('P2 - Financials'!$E$56/12)</f>
        <v>251.29104040114947</v>
      </c>
      <c r="P94" s="125">
        <f t="shared" si="9"/>
        <v>44596.768758251055</v>
      </c>
      <c r="Q94" s="139"/>
      <c r="R94" s="139"/>
      <c r="S94" s="139"/>
      <c r="T94" s="139"/>
      <c r="U94" s="135"/>
      <c r="V94" s="135"/>
      <c r="W94" s="135"/>
      <c r="X94" s="135"/>
      <c r="Y94" s="135"/>
      <c r="Z94" s="135"/>
    </row>
    <row r="95" spans="1:26" ht="23.25" customHeight="1">
      <c r="A95" s="122">
        <v>66</v>
      </c>
      <c r="B95" s="123" t="e">
        <f t="shared" ca="1" si="0"/>
        <v>#DIV/0!</v>
      </c>
      <c r="C95" s="123" t="e">
        <f t="shared" ca="1" si="1"/>
        <v>#DIV/0!</v>
      </c>
      <c r="D95" s="124" t="e">
        <f t="shared" ca="1" si="2"/>
        <v>#DIV/0!</v>
      </c>
      <c r="E95" s="124" t="e">
        <f t="shared" ca="1" si="3"/>
        <v>#DIV/0!</v>
      </c>
      <c r="F95" s="124" t="e">
        <f t="shared" ca="1" si="4"/>
        <v>#DIV/0!</v>
      </c>
      <c r="G95" s="124" t="e">
        <f t="shared" ca="1" si="5"/>
        <v>#DIV/0!</v>
      </c>
      <c r="H95" s="124" t="e">
        <f t="shared" ca="1" si="6"/>
        <v>#DIV/0!</v>
      </c>
      <c r="I95" s="192">
        <f t="shared" si="7"/>
        <v>5.5</v>
      </c>
      <c r="J95" s="125">
        <f t="shared" si="10"/>
        <v>0</v>
      </c>
      <c r="K95" s="125">
        <f>J95*('P2 - Financials'!$C$56/12)</f>
        <v>0</v>
      </c>
      <c r="L95" s="125">
        <f t="shared" si="8"/>
        <v>0</v>
      </c>
      <c r="M95" s="125" t="e">
        <f t="shared" ca="1" si="11"/>
        <v>#DIV/0!</v>
      </c>
      <c r="N95" s="125">
        <f t="shared" si="12"/>
        <v>44596.768758251055</v>
      </c>
      <c r="O95" s="125">
        <f>N95*('P2 - Financials'!$E$56/12)</f>
        <v>252.71502296342265</v>
      </c>
      <c r="P95" s="125">
        <f t="shared" si="9"/>
        <v>44849.483781214476</v>
      </c>
      <c r="Q95" s="139"/>
      <c r="R95" s="139"/>
      <c r="S95" s="139"/>
      <c r="T95" s="139"/>
      <c r="U95" s="135"/>
      <c r="V95" s="135"/>
      <c r="W95" s="135"/>
      <c r="X95" s="135"/>
      <c r="Y95" s="135"/>
      <c r="Z95" s="135"/>
    </row>
    <row r="96" spans="1:26" ht="23.25" customHeight="1">
      <c r="A96" s="122">
        <v>67</v>
      </c>
      <c r="B96" s="123" t="e">
        <f t="shared" ca="1" si="0"/>
        <v>#DIV/0!</v>
      </c>
      <c r="C96" s="123" t="e">
        <f t="shared" ca="1" si="1"/>
        <v>#DIV/0!</v>
      </c>
      <c r="D96" s="124" t="e">
        <f t="shared" ca="1" si="2"/>
        <v>#DIV/0!</v>
      </c>
      <c r="E96" s="124" t="e">
        <f t="shared" ca="1" si="3"/>
        <v>#DIV/0!</v>
      </c>
      <c r="F96" s="124" t="e">
        <f t="shared" ca="1" si="4"/>
        <v>#DIV/0!</v>
      </c>
      <c r="G96" s="124" t="e">
        <f t="shared" ca="1" si="5"/>
        <v>#DIV/0!</v>
      </c>
      <c r="H96" s="124" t="e">
        <f t="shared" ca="1" si="6"/>
        <v>#DIV/0!</v>
      </c>
      <c r="I96" s="192">
        <f t="shared" si="7"/>
        <v>5.583333333333333</v>
      </c>
      <c r="J96" s="125">
        <f t="shared" si="10"/>
        <v>0</v>
      </c>
      <c r="K96" s="125">
        <f>J96*('P2 - Financials'!$C$56/12)</f>
        <v>0</v>
      </c>
      <c r="L96" s="125">
        <f t="shared" si="8"/>
        <v>0</v>
      </c>
      <c r="M96" s="125" t="e">
        <f t="shared" ca="1" si="11"/>
        <v>#DIV/0!</v>
      </c>
      <c r="N96" s="125">
        <f t="shared" si="12"/>
        <v>44849.483781214476</v>
      </c>
      <c r="O96" s="125">
        <f>N96*('P2 - Financials'!$E$56/12)</f>
        <v>254.14707476021539</v>
      </c>
      <c r="P96" s="125">
        <f t="shared" si="9"/>
        <v>45103.63085597469</v>
      </c>
      <c r="Q96" s="139"/>
      <c r="R96" s="139"/>
      <c r="S96" s="139"/>
      <c r="T96" s="139"/>
      <c r="U96" s="135"/>
      <c r="V96" s="135"/>
      <c r="W96" s="135"/>
      <c r="X96" s="135"/>
      <c r="Y96" s="135"/>
      <c r="Z96" s="135"/>
    </row>
    <row r="97" spans="1:26" ht="23.25" customHeight="1">
      <c r="A97" s="122">
        <v>68</v>
      </c>
      <c r="B97" s="123" t="e">
        <f t="shared" ca="1" si="0"/>
        <v>#DIV/0!</v>
      </c>
      <c r="C97" s="123" t="e">
        <f t="shared" ca="1" si="1"/>
        <v>#DIV/0!</v>
      </c>
      <c r="D97" s="124" t="e">
        <f t="shared" ca="1" si="2"/>
        <v>#DIV/0!</v>
      </c>
      <c r="E97" s="124" t="e">
        <f t="shared" ca="1" si="3"/>
        <v>#DIV/0!</v>
      </c>
      <c r="F97" s="124" t="e">
        <f t="shared" ca="1" si="4"/>
        <v>#DIV/0!</v>
      </c>
      <c r="G97" s="124" t="e">
        <f t="shared" ca="1" si="5"/>
        <v>#DIV/0!</v>
      </c>
      <c r="H97" s="124" t="e">
        <f t="shared" ca="1" si="6"/>
        <v>#DIV/0!</v>
      </c>
      <c r="I97" s="192">
        <f t="shared" si="7"/>
        <v>5.666666666666667</v>
      </c>
      <c r="J97" s="125">
        <f t="shared" si="10"/>
        <v>0</v>
      </c>
      <c r="K97" s="125">
        <f>J97*('P2 - Financials'!$C$56/12)</f>
        <v>0</v>
      </c>
      <c r="L97" s="125">
        <f t="shared" si="8"/>
        <v>0</v>
      </c>
      <c r="M97" s="125" t="e">
        <f t="shared" ca="1" si="11"/>
        <v>#DIV/0!</v>
      </c>
      <c r="N97" s="125">
        <f t="shared" si="12"/>
        <v>45103.63085597469</v>
      </c>
      <c r="O97" s="125">
        <f>N97*('P2 - Financials'!$E$56/12)</f>
        <v>255.58724151718994</v>
      </c>
      <c r="P97" s="125">
        <f t="shared" si="9"/>
        <v>45359.218097491881</v>
      </c>
      <c r="Q97" s="139"/>
      <c r="R97" s="139"/>
      <c r="S97" s="139"/>
      <c r="T97" s="139"/>
      <c r="U97" s="135"/>
      <c r="V97" s="135"/>
      <c r="W97" s="135"/>
      <c r="X97" s="135"/>
      <c r="Y97" s="135"/>
      <c r="Z97" s="135"/>
    </row>
    <row r="98" spans="1:26" ht="23.25" customHeight="1">
      <c r="A98" s="122">
        <v>69</v>
      </c>
      <c r="B98" s="123" t="e">
        <f t="shared" ca="1" si="0"/>
        <v>#DIV/0!</v>
      </c>
      <c r="C98" s="123" t="e">
        <f t="shared" ca="1" si="1"/>
        <v>#DIV/0!</v>
      </c>
      <c r="D98" s="124" t="e">
        <f t="shared" ca="1" si="2"/>
        <v>#DIV/0!</v>
      </c>
      <c r="E98" s="124" t="e">
        <f t="shared" ca="1" si="3"/>
        <v>#DIV/0!</v>
      </c>
      <c r="F98" s="124" t="e">
        <f t="shared" ca="1" si="4"/>
        <v>#DIV/0!</v>
      </c>
      <c r="G98" s="124" t="e">
        <f t="shared" ca="1" si="5"/>
        <v>#DIV/0!</v>
      </c>
      <c r="H98" s="124" t="e">
        <f t="shared" ca="1" si="6"/>
        <v>#DIV/0!</v>
      </c>
      <c r="I98" s="192">
        <f t="shared" si="7"/>
        <v>5.75</v>
      </c>
      <c r="J98" s="125">
        <f t="shared" si="10"/>
        <v>0</v>
      </c>
      <c r="K98" s="125">
        <f>J98*('P2 - Financials'!$C$56/12)</f>
        <v>0</v>
      </c>
      <c r="L98" s="125">
        <f t="shared" si="8"/>
        <v>0</v>
      </c>
      <c r="M98" s="125" t="e">
        <f t="shared" ca="1" si="11"/>
        <v>#DIV/0!</v>
      </c>
      <c r="N98" s="125">
        <f t="shared" si="12"/>
        <v>45359.218097491881</v>
      </c>
      <c r="O98" s="125">
        <f>N98*('P2 - Financials'!$E$56/12)</f>
        <v>257.0355692191207</v>
      </c>
      <c r="P98" s="125">
        <f t="shared" si="9"/>
        <v>45616.253666711003</v>
      </c>
      <c r="Q98" s="139"/>
      <c r="R98" s="139"/>
      <c r="S98" s="139"/>
      <c r="T98" s="139"/>
      <c r="U98" s="135"/>
      <c r="V98" s="135"/>
      <c r="W98" s="135"/>
      <c r="X98" s="135"/>
      <c r="Y98" s="135"/>
      <c r="Z98" s="135"/>
    </row>
    <row r="99" spans="1:26" ht="23.25" customHeight="1">
      <c r="A99" s="122">
        <v>70</v>
      </c>
      <c r="B99" s="123" t="e">
        <f t="shared" ca="1" si="0"/>
        <v>#DIV/0!</v>
      </c>
      <c r="C99" s="123" t="e">
        <f t="shared" ca="1" si="1"/>
        <v>#DIV/0!</v>
      </c>
      <c r="D99" s="124" t="e">
        <f t="shared" ca="1" si="2"/>
        <v>#DIV/0!</v>
      </c>
      <c r="E99" s="124" t="e">
        <f t="shared" ca="1" si="3"/>
        <v>#DIV/0!</v>
      </c>
      <c r="F99" s="124" t="e">
        <f t="shared" ca="1" si="4"/>
        <v>#DIV/0!</v>
      </c>
      <c r="G99" s="124" t="e">
        <f t="shared" ca="1" si="5"/>
        <v>#DIV/0!</v>
      </c>
      <c r="H99" s="124" t="e">
        <f t="shared" ca="1" si="6"/>
        <v>#DIV/0!</v>
      </c>
      <c r="I99" s="192">
        <f t="shared" si="7"/>
        <v>5.833333333333333</v>
      </c>
      <c r="J99" s="125">
        <f t="shared" si="10"/>
        <v>0</v>
      </c>
      <c r="K99" s="125">
        <f>J99*('P2 - Financials'!$C$56/12)</f>
        <v>0</v>
      </c>
      <c r="L99" s="125">
        <f t="shared" si="8"/>
        <v>0</v>
      </c>
      <c r="M99" s="125" t="e">
        <f t="shared" ca="1" si="11"/>
        <v>#DIV/0!</v>
      </c>
      <c r="N99" s="125">
        <f t="shared" si="12"/>
        <v>45616.253666711003</v>
      </c>
      <c r="O99" s="125">
        <f>N99*('P2 - Financials'!$E$56/12)</f>
        <v>258.49210411136238</v>
      </c>
      <c r="P99" s="125">
        <f t="shared" si="9"/>
        <v>45874.745770822366</v>
      </c>
      <c r="Q99" s="139"/>
      <c r="R99" s="139"/>
      <c r="S99" s="139"/>
      <c r="T99" s="139"/>
      <c r="U99" s="135"/>
      <c r="V99" s="135"/>
      <c r="W99" s="135"/>
      <c r="X99" s="135"/>
      <c r="Y99" s="135"/>
      <c r="Z99" s="135"/>
    </row>
    <row r="100" spans="1:26" ht="23.25" customHeight="1">
      <c r="A100" s="122">
        <v>71</v>
      </c>
      <c r="B100" s="123" t="e">
        <f t="shared" ca="1" si="0"/>
        <v>#DIV/0!</v>
      </c>
      <c r="C100" s="123" t="e">
        <f t="shared" ca="1" si="1"/>
        <v>#DIV/0!</v>
      </c>
      <c r="D100" s="124" t="e">
        <f t="shared" ca="1" si="2"/>
        <v>#DIV/0!</v>
      </c>
      <c r="E100" s="124" t="e">
        <f t="shared" ca="1" si="3"/>
        <v>#DIV/0!</v>
      </c>
      <c r="F100" s="124" t="e">
        <f t="shared" ca="1" si="4"/>
        <v>#DIV/0!</v>
      </c>
      <c r="G100" s="124" t="e">
        <f t="shared" ca="1" si="5"/>
        <v>#DIV/0!</v>
      </c>
      <c r="H100" s="124" t="e">
        <f t="shared" ca="1" si="6"/>
        <v>#DIV/0!</v>
      </c>
      <c r="I100" s="192">
        <f t="shared" si="7"/>
        <v>5.916666666666667</v>
      </c>
      <c r="J100" s="125">
        <f t="shared" si="10"/>
        <v>0</v>
      </c>
      <c r="K100" s="125">
        <f>J100*('P2 - Financials'!$C$56/12)</f>
        <v>0</v>
      </c>
      <c r="L100" s="125">
        <f t="shared" si="8"/>
        <v>0</v>
      </c>
      <c r="M100" s="125" t="e">
        <f t="shared" ca="1" si="11"/>
        <v>#DIV/0!</v>
      </c>
      <c r="N100" s="125">
        <f t="shared" si="12"/>
        <v>45874.745770822366</v>
      </c>
      <c r="O100" s="125">
        <f>N100*('P2 - Financials'!$E$56/12)</f>
        <v>259.95689270132675</v>
      </c>
      <c r="P100" s="125">
        <f t="shared" si="9"/>
        <v>46134.702663523691</v>
      </c>
      <c r="Q100" s="139"/>
      <c r="R100" s="139"/>
      <c r="S100" s="139"/>
      <c r="T100" s="139"/>
      <c r="U100" s="135"/>
      <c r="V100" s="135"/>
      <c r="W100" s="135"/>
      <c r="X100" s="135"/>
      <c r="Y100" s="135"/>
      <c r="Z100" s="135"/>
    </row>
    <row r="101" spans="1:26" ht="23.25" customHeight="1">
      <c r="A101" s="122">
        <v>72</v>
      </c>
      <c r="B101" s="123" t="e">
        <f t="shared" ca="1" si="0"/>
        <v>#DIV/0!</v>
      </c>
      <c r="C101" s="123" t="e">
        <f t="shared" ca="1" si="1"/>
        <v>#DIV/0!</v>
      </c>
      <c r="D101" s="124" t="e">
        <f t="shared" ca="1" si="2"/>
        <v>#DIV/0!</v>
      </c>
      <c r="E101" s="124" t="e">
        <f t="shared" ca="1" si="3"/>
        <v>#DIV/0!</v>
      </c>
      <c r="F101" s="124" t="e">
        <f t="shared" ca="1" si="4"/>
        <v>#DIV/0!</v>
      </c>
      <c r="G101" s="124" t="e">
        <f t="shared" ca="1" si="5"/>
        <v>#DIV/0!</v>
      </c>
      <c r="H101" s="124" t="e">
        <f t="shared" ca="1" si="6"/>
        <v>#DIV/0!</v>
      </c>
      <c r="I101" s="192">
        <f t="shared" si="7"/>
        <v>6</v>
      </c>
      <c r="J101" s="125">
        <f t="shared" si="10"/>
        <v>0</v>
      </c>
      <c r="K101" s="125">
        <f>J101*('P2 - Financials'!$C$56/12)</f>
        <v>0</v>
      </c>
      <c r="L101" s="125">
        <f t="shared" si="8"/>
        <v>0</v>
      </c>
      <c r="M101" s="125" t="e">
        <f t="shared" ca="1" si="11"/>
        <v>#DIV/0!</v>
      </c>
      <c r="N101" s="125">
        <f t="shared" si="12"/>
        <v>46134.702663523691</v>
      </c>
      <c r="O101" s="125">
        <f>N101*('P2 - Financials'!$E$56/12)</f>
        <v>261.42998175996757</v>
      </c>
      <c r="P101" s="125">
        <f t="shared" si="9"/>
        <v>46396.132645283658</v>
      </c>
      <c r="Q101" s="139"/>
      <c r="R101" s="139"/>
      <c r="S101" s="139"/>
      <c r="T101" s="139"/>
      <c r="U101" s="135"/>
      <c r="V101" s="135"/>
      <c r="W101" s="135"/>
      <c r="X101" s="135"/>
      <c r="Y101" s="135"/>
      <c r="Z101" s="135"/>
    </row>
    <row r="102" spans="1:26" ht="23.25" customHeight="1">
      <c r="A102" s="122">
        <v>73</v>
      </c>
      <c r="B102" s="123" t="e">
        <f t="shared" ca="1" si="0"/>
        <v>#DIV/0!</v>
      </c>
      <c r="C102" s="123" t="e">
        <f t="shared" ca="1" si="1"/>
        <v>#DIV/0!</v>
      </c>
      <c r="D102" s="124" t="e">
        <f t="shared" ca="1" si="2"/>
        <v>#DIV/0!</v>
      </c>
      <c r="E102" s="124" t="e">
        <f t="shared" ca="1" si="3"/>
        <v>#DIV/0!</v>
      </c>
      <c r="F102" s="124" t="e">
        <f t="shared" ca="1" si="4"/>
        <v>#DIV/0!</v>
      </c>
      <c r="G102" s="124" t="e">
        <f t="shared" ca="1" si="5"/>
        <v>#DIV/0!</v>
      </c>
      <c r="H102" s="124" t="e">
        <f t="shared" ca="1" si="6"/>
        <v>#DIV/0!</v>
      </c>
      <c r="I102" s="192">
        <f t="shared" si="7"/>
        <v>6.083333333333333</v>
      </c>
      <c r="J102" s="125">
        <f t="shared" si="10"/>
        <v>0</v>
      </c>
      <c r="K102" s="125">
        <f>J102*('P2 - Financials'!$C$56/12)</f>
        <v>0</v>
      </c>
      <c r="L102" s="125">
        <f t="shared" si="8"/>
        <v>0</v>
      </c>
      <c r="M102" s="125" t="e">
        <f t="shared" ca="1" si="11"/>
        <v>#DIV/0!</v>
      </c>
      <c r="N102" s="125">
        <f t="shared" si="12"/>
        <v>46396.132645283658</v>
      </c>
      <c r="O102" s="125">
        <f>N102*('P2 - Financials'!$E$56/12)</f>
        <v>262.91141832327406</v>
      </c>
      <c r="P102" s="125">
        <f t="shared" si="9"/>
        <v>46659.044063606932</v>
      </c>
      <c r="Q102" s="139"/>
      <c r="R102" s="139"/>
      <c r="S102" s="139"/>
      <c r="T102" s="139"/>
      <c r="U102" s="135"/>
      <c r="V102" s="135"/>
      <c r="W102" s="135"/>
      <c r="X102" s="135"/>
      <c r="Y102" s="135"/>
      <c r="Z102" s="135"/>
    </row>
    <row r="103" spans="1:26" ht="23.25" customHeight="1">
      <c r="A103" s="122">
        <v>74</v>
      </c>
      <c r="B103" s="123" t="e">
        <f t="shared" ca="1" si="0"/>
        <v>#DIV/0!</v>
      </c>
      <c r="C103" s="123" t="e">
        <f t="shared" ca="1" si="1"/>
        <v>#DIV/0!</v>
      </c>
      <c r="D103" s="124" t="e">
        <f t="shared" ca="1" si="2"/>
        <v>#DIV/0!</v>
      </c>
      <c r="E103" s="124" t="e">
        <f t="shared" ca="1" si="3"/>
        <v>#DIV/0!</v>
      </c>
      <c r="F103" s="124" t="e">
        <f t="shared" ca="1" si="4"/>
        <v>#DIV/0!</v>
      </c>
      <c r="G103" s="124" t="e">
        <f t="shared" ca="1" si="5"/>
        <v>#DIV/0!</v>
      </c>
      <c r="H103" s="124" t="e">
        <f t="shared" ca="1" si="6"/>
        <v>#DIV/0!</v>
      </c>
      <c r="I103" s="192">
        <f t="shared" si="7"/>
        <v>6.166666666666667</v>
      </c>
      <c r="J103" s="125">
        <f t="shared" si="10"/>
        <v>0</v>
      </c>
      <c r="K103" s="125">
        <f>J103*('P2 - Financials'!$C$56/12)</f>
        <v>0</v>
      </c>
      <c r="L103" s="125">
        <f t="shared" si="8"/>
        <v>0</v>
      </c>
      <c r="M103" s="125" t="e">
        <f t="shared" ca="1" si="11"/>
        <v>#DIV/0!</v>
      </c>
      <c r="N103" s="125">
        <f t="shared" si="12"/>
        <v>46659.044063606932</v>
      </c>
      <c r="O103" s="125">
        <f>N103*('P2 - Financials'!$E$56/12)</f>
        <v>264.40124969377263</v>
      </c>
      <c r="P103" s="125">
        <f t="shared" si="9"/>
        <v>46923.445313300705</v>
      </c>
      <c r="Q103" s="139"/>
      <c r="R103" s="139"/>
      <c r="S103" s="139"/>
      <c r="T103" s="139"/>
      <c r="U103" s="135"/>
      <c r="V103" s="135"/>
      <c r="W103" s="135"/>
      <c r="X103" s="135"/>
      <c r="Y103" s="135"/>
      <c r="Z103" s="135"/>
    </row>
    <row r="104" spans="1:26" ht="23.25" customHeight="1">
      <c r="A104" s="122">
        <v>75</v>
      </c>
      <c r="B104" s="123" t="e">
        <f t="shared" ca="1" si="0"/>
        <v>#DIV/0!</v>
      </c>
      <c r="C104" s="123" t="e">
        <f t="shared" ca="1" si="1"/>
        <v>#DIV/0!</v>
      </c>
      <c r="D104" s="124" t="e">
        <f t="shared" ca="1" si="2"/>
        <v>#DIV/0!</v>
      </c>
      <c r="E104" s="124" t="e">
        <f t="shared" ca="1" si="3"/>
        <v>#DIV/0!</v>
      </c>
      <c r="F104" s="124" t="e">
        <f t="shared" ca="1" si="4"/>
        <v>#DIV/0!</v>
      </c>
      <c r="G104" s="124" t="e">
        <f t="shared" ca="1" si="5"/>
        <v>#DIV/0!</v>
      </c>
      <c r="H104" s="124" t="e">
        <f t="shared" ca="1" si="6"/>
        <v>#DIV/0!</v>
      </c>
      <c r="I104" s="192">
        <f t="shared" si="7"/>
        <v>6.25</v>
      </c>
      <c r="J104" s="125">
        <f t="shared" si="10"/>
        <v>0</v>
      </c>
      <c r="K104" s="125">
        <f>J104*('P2 - Financials'!$C$56/12)</f>
        <v>0</v>
      </c>
      <c r="L104" s="125">
        <f t="shared" si="8"/>
        <v>0</v>
      </c>
      <c r="M104" s="125" t="e">
        <f t="shared" ca="1" si="11"/>
        <v>#DIV/0!</v>
      </c>
      <c r="N104" s="125">
        <f t="shared" si="12"/>
        <v>46923.445313300705</v>
      </c>
      <c r="O104" s="125">
        <f>N104*('P2 - Financials'!$E$56/12)</f>
        <v>265.89952344203732</v>
      </c>
      <c r="P104" s="125">
        <f t="shared" si="9"/>
        <v>47189.344836742741</v>
      </c>
      <c r="Q104" s="139"/>
      <c r="R104" s="139"/>
      <c r="S104" s="139"/>
      <c r="T104" s="139"/>
      <c r="U104" s="135"/>
      <c r="V104" s="135"/>
      <c r="W104" s="135"/>
      <c r="X104" s="135"/>
      <c r="Y104" s="135"/>
      <c r="Z104" s="135"/>
    </row>
    <row r="105" spans="1:26" ht="23.25" customHeight="1">
      <c r="A105" s="122">
        <v>76</v>
      </c>
      <c r="B105" s="123" t="e">
        <f t="shared" ca="1" si="0"/>
        <v>#DIV/0!</v>
      </c>
      <c r="C105" s="123" t="e">
        <f t="shared" ca="1" si="1"/>
        <v>#DIV/0!</v>
      </c>
      <c r="D105" s="124" t="e">
        <f t="shared" ca="1" si="2"/>
        <v>#DIV/0!</v>
      </c>
      <c r="E105" s="124" t="e">
        <f t="shared" ca="1" si="3"/>
        <v>#DIV/0!</v>
      </c>
      <c r="F105" s="124" t="e">
        <f t="shared" ca="1" si="4"/>
        <v>#DIV/0!</v>
      </c>
      <c r="G105" s="124" t="e">
        <f t="shared" ca="1" si="5"/>
        <v>#DIV/0!</v>
      </c>
      <c r="H105" s="124" t="e">
        <f t="shared" ca="1" si="6"/>
        <v>#DIV/0!</v>
      </c>
      <c r="I105" s="192">
        <f t="shared" si="7"/>
        <v>6.333333333333333</v>
      </c>
      <c r="J105" s="125">
        <f t="shared" si="10"/>
        <v>0</v>
      </c>
      <c r="K105" s="125">
        <f>J105*('P2 - Financials'!$C$56/12)</f>
        <v>0</v>
      </c>
      <c r="L105" s="125">
        <f t="shared" si="8"/>
        <v>0</v>
      </c>
      <c r="M105" s="125" t="e">
        <f t="shared" ca="1" si="11"/>
        <v>#DIV/0!</v>
      </c>
      <c r="N105" s="125">
        <f t="shared" si="12"/>
        <v>47189.344836742741</v>
      </c>
      <c r="O105" s="125">
        <f>N105*('P2 - Financials'!$E$56/12)</f>
        <v>267.40628740820887</v>
      </c>
      <c r="P105" s="125">
        <f t="shared" si="9"/>
        <v>47456.751124150949</v>
      </c>
      <c r="Q105" s="139"/>
      <c r="R105" s="139"/>
      <c r="S105" s="139"/>
      <c r="T105" s="139"/>
      <c r="U105" s="135"/>
      <c r="V105" s="135"/>
      <c r="W105" s="135"/>
      <c r="X105" s="135"/>
      <c r="Y105" s="135"/>
      <c r="Z105" s="135"/>
    </row>
    <row r="106" spans="1:26" ht="23.25" customHeight="1">
      <c r="A106" s="122">
        <v>77</v>
      </c>
      <c r="B106" s="123" t="e">
        <f t="shared" ca="1" si="0"/>
        <v>#DIV/0!</v>
      </c>
      <c r="C106" s="123" t="e">
        <f t="shared" ca="1" si="1"/>
        <v>#DIV/0!</v>
      </c>
      <c r="D106" s="124" t="e">
        <f t="shared" ca="1" si="2"/>
        <v>#DIV/0!</v>
      </c>
      <c r="E106" s="124" t="e">
        <f t="shared" ca="1" si="3"/>
        <v>#DIV/0!</v>
      </c>
      <c r="F106" s="124" t="e">
        <f t="shared" ca="1" si="4"/>
        <v>#DIV/0!</v>
      </c>
      <c r="G106" s="124" t="e">
        <f t="shared" ca="1" si="5"/>
        <v>#DIV/0!</v>
      </c>
      <c r="H106" s="124" t="e">
        <f t="shared" ca="1" si="6"/>
        <v>#DIV/0!</v>
      </c>
      <c r="I106" s="192">
        <f t="shared" si="7"/>
        <v>6.416666666666667</v>
      </c>
      <c r="J106" s="125">
        <f t="shared" si="10"/>
        <v>0</v>
      </c>
      <c r="K106" s="125">
        <f>J106*('P2 - Financials'!$C$56/12)</f>
        <v>0</v>
      </c>
      <c r="L106" s="125">
        <f t="shared" si="8"/>
        <v>0</v>
      </c>
      <c r="M106" s="125" t="e">
        <f t="shared" ca="1" si="11"/>
        <v>#DIV/0!</v>
      </c>
      <c r="N106" s="125">
        <f t="shared" si="12"/>
        <v>47456.751124150949</v>
      </c>
      <c r="O106" s="125">
        <f>N106*('P2 - Financials'!$E$56/12)</f>
        <v>268.92158970352205</v>
      </c>
      <c r="P106" s="125">
        <f t="shared" si="9"/>
        <v>47725.672713854474</v>
      </c>
      <c r="Q106" s="139"/>
      <c r="R106" s="139"/>
      <c r="S106" s="139"/>
      <c r="T106" s="139"/>
      <c r="U106" s="135"/>
      <c r="V106" s="135"/>
      <c r="W106" s="135"/>
      <c r="X106" s="135"/>
      <c r="Y106" s="135"/>
      <c r="Z106" s="135"/>
    </row>
    <row r="107" spans="1:26" ht="23.25" customHeight="1">
      <c r="A107" s="122">
        <v>78</v>
      </c>
      <c r="B107" s="123" t="e">
        <f t="shared" ca="1" si="0"/>
        <v>#DIV/0!</v>
      </c>
      <c r="C107" s="123" t="e">
        <f t="shared" ca="1" si="1"/>
        <v>#DIV/0!</v>
      </c>
      <c r="D107" s="124" t="e">
        <f t="shared" ca="1" si="2"/>
        <v>#DIV/0!</v>
      </c>
      <c r="E107" s="124" t="e">
        <f t="shared" ca="1" si="3"/>
        <v>#DIV/0!</v>
      </c>
      <c r="F107" s="124" t="e">
        <f t="shared" ca="1" si="4"/>
        <v>#DIV/0!</v>
      </c>
      <c r="G107" s="124" t="e">
        <f t="shared" ca="1" si="5"/>
        <v>#DIV/0!</v>
      </c>
      <c r="H107" s="124" t="e">
        <f t="shared" ca="1" si="6"/>
        <v>#DIV/0!</v>
      </c>
      <c r="I107" s="192">
        <f t="shared" si="7"/>
        <v>6.5</v>
      </c>
      <c r="J107" s="125">
        <f t="shared" si="10"/>
        <v>0</v>
      </c>
      <c r="K107" s="125">
        <f>J107*('P2 - Financials'!$C$56/12)</f>
        <v>0</v>
      </c>
      <c r="L107" s="125">
        <f t="shared" si="8"/>
        <v>0</v>
      </c>
      <c r="M107" s="125" t="e">
        <f t="shared" ca="1" si="11"/>
        <v>#DIV/0!</v>
      </c>
      <c r="N107" s="125">
        <f t="shared" si="12"/>
        <v>47725.672713854474</v>
      </c>
      <c r="O107" s="125">
        <f>N107*('P2 - Financials'!$E$56/12)</f>
        <v>270.44547871184204</v>
      </c>
      <c r="P107" s="125">
        <f t="shared" si="9"/>
        <v>47996.118192566319</v>
      </c>
      <c r="Q107" s="139"/>
      <c r="R107" s="139"/>
      <c r="S107" s="139"/>
      <c r="T107" s="139"/>
      <c r="U107" s="135"/>
      <c r="V107" s="135"/>
      <c r="W107" s="135"/>
      <c r="X107" s="135"/>
      <c r="Y107" s="135"/>
      <c r="Z107" s="135"/>
    </row>
    <row r="108" spans="1:26" ht="23.25" customHeight="1">
      <c r="A108" s="122">
        <v>79</v>
      </c>
      <c r="B108" s="123" t="e">
        <f t="shared" ca="1" si="0"/>
        <v>#DIV/0!</v>
      </c>
      <c r="C108" s="123" t="e">
        <f t="shared" ca="1" si="1"/>
        <v>#DIV/0!</v>
      </c>
      <c r="D108" s="124" t="e">
        <f t="shared" ca="1" si="2"/>
        <v>#DIV/0!</v>
      </c>
      <c r="E108" s="124" t="e">
        <f t="shared" ca="1" si="3"/>
        <v>#DIV/0!</v>
      </c>
      <c r="F108" s="124" t="e">
        <f t="shared" ca="1" si="4"/>
        <v>#DIV/0!</v>
      </c>
      <c r="G108" s="124" t="e">
        <f t="shared" ca="1" si="5"/>
        <v>#DIV/0!</v>
      </c>
      <c r="H108" s="124" t="e">
        <f t="shared" ca="1" si="6"/>
        <v>#DIV/0!</v>
      </c>
      <c r="I108" s="192">
        <f t="shared" si="7"/>
        <v>6.583333333333333</v>
      </c>
      <c r="J108" s="125">
        <f t="shared" si="10"/>
        <v>0</v>
      </c>
      <c r="K108" s="125">
        <f>J108*('P2 - Financials'!$C$56/12)</f>
        <v>0</v>
      </c>
      <c r="L108" s="125">
        <f t="shared" si="8"/>
        <v>0</v>
      </c>
      <c r="M108" s="125" t="e">
        <f t="shared" ca="1" si="11"/>
        <v>#DIV/0!</v>
      </c>
      <c r="N108" s="125">
        <f t="shared" si="12"/>
        <v>47996.118192566319</v>
      </c>
      <c r="O108" s="125">
        <f>N108*('P2 - Financials'!$E$56/12)</f>
        <v>271.97800309120913</v>
      </c>
      <c r="P108" s="125">
        <f t="shared" si="9"/>
        <v>48268.096195657527</v>
      </c>
      <c r="Q108" s="139"/>
      <c r="R108" s="139"/>
      <c r="S108" s="139"/>
      <c r="T108" s="139"/>
      <c r="U108" s="135"/>
      <c r="V108" s="135"/>
      <c r="W108" s="135"/>
      <c r="X108" s="135"/>
      <c r="Y108" s="135"/>
      <c r="Z108" s="135"/>
    </row>
    <row r="109" spans="1:26" ht="23.25" customHeight="1">
      <c r="A109" s="122">
        <v>80</v>
      </c>
      <c r="B109" s="123" t="e">
        <f t="shared" ca="1" si="0"/>
        <v>#DIV/0!</v>
      </c>
      <c r="C109" s="123" t="e">
        <f t="shared" ca="1" si="1"/>
        <v>#DIV/0!</v>
      </c>
      <c r="D109" s="124" t="e">
        <f t="shared" ca="1" si="2"/>
        <v>#DIV/0!</v>
      </c>
      <c r="E109" s="124" t="e">
        <f t="shared" ca="1" si="3"/>
        <v>#DIV/0!</v>
      </c>
      <c r="F109" s="124" t="e">
        <f t="shared" ca="1" si="4"/>
        <v>#DIV/0!</v>
      </c>
      <c r="G109" s="124" t="e">
        <f t="shared" ca="1" si="5"/>
        <v>#DIV/0!</v>
      </c>
      <c r="H109" s="124" t="e">
        <f t="shared" ca="1" si="6"/>
        <v>#DIV/0!</v>
      </c>
      <c r="I109" s="192">
        <f t="shared" si="7"/>
        <v>6.666666666666667</v>
      </c>
      <c r="J109" s="125">
        <f t="shared" si="10"/>
        <v>0</v>
      </c>
      <c r="K109" s="125">
        <f>J109*('P2 - Financials'!$C$56/12)</f>
        <v>0</v>
      </c>
      <c r="L109" s="125">
        <f t="shared" si="8"/>
        <v>0</v>
      </c>
      <c r="M109" s="125" t="e">
        <f t="shared" ca="1" si="11"/>
        <v>#DIV/0!</v>
      </c>
      <c r="N109" s="125">
        <f t="shared" si="12"/>
        <v>48268.096195657527</v>
      </c>
      <c r="O109" s="125">
        <f>N109*('P2 - Financials'!$E$56/12)</f>
        <v>273.51921177539265</v>
      </c>
      <c r="P109" s="125">
        <f t="shared" si="9"/>
        <v>48541.615407432917</v>
      </c>
      <c r="Q109" s="139"/>
      <c r="R109" s="139"/>
      <c r="S109" s="139"/>
      <c r="T109" s="139"/>
      <c r="U109" s="135"/>
      <c r="V109" s="135"/>
      <c r="W109" s="135"/>
      <c r="X109" s="135"/>
      <c r="Y109" s="135"/>
      <c r="Z109" s="135"/>
    </row>
    <row r="110" spans="1:26" ht="23.25" customHeight="1">
      <c r="A110" s="122">
        <v>81</v>
      </c>
      <c r="B110" s="123" t="e">
        <f t="shared" ca="1" si="0"/>
        <v>#DIV/0!</v>
      </c>
      <c r="C110" s="123" t="e">
        <f t="shared" ca="1" si="1"/>
        <v>#DIV/0!</v>
      </c>
      <c r="D110" s="124" t="e">
        <f t="shared" ca="1" si="2"/>
        <v>#DIV/0!</v>
      </c>
      <c r="E110" s="124" t="e">
        <f t="shared" ca="1" si="3"/>
        <v>#DIV/0!</v>
      </c>
      <c r="F110" s="124" t="e">
        <f t="shared" ca="1" si="4"/>
        <v>#DIV/0!</v>
      </c>
      <c r="G110" s="124" t="e">
        <f t="shared" ca="1" si="5"/>
        <v>#DIV/0!</v>
      </c>
      <c r="H110" s="124" t="e">
        <f t="shared" ca="1" si="6"/>
        <v>#DIV/0!</v>
      </c>
      <c r="I110" s="192">
        <f t="shared" si="7"/>
        <v>6.75</v>
      </c>
      <c r="J110" s="125">
        <f t="shared" si="10"/>
        <v>0</v>
      </c>
      <c r="K110" s="125">
        <f>J110*('P2 - Financials'!$C$56/12)</f>
        <v>0</v>
      </c>
      <c r="L110" s="125">
        <f t="shared" si="8"/>
        <v>0</v>
      </c>
      <c r="M110" s="125" t="e">
        <f t="shared" ca="1" si="11"/>
        <v>#DIV/0!</v>
      </c>
      <c r="N110" s="125">
        <f t="shared" si="12"/>
        <v>48541.615407432917</v>
      </c>
      <c r="O110" s="125">
        <f>N110*('P2 - Financials'!$E$56/12)</f>
        <v>275.06915397545322</v>
      </c>
      <c r="P110" s="125">
        <f t="shared" si="9"/>
        <v>48816.684561408372</v>
      </c>
      <c r="Q110" s="139"/>
      <c r="R110" s="139"/>
      <c r="S110" s="139"/>
      <c r="T110" s="139"/>
      <c r="U110" s="135"/>
      <c r="V110" s="135"/>
      <c r="W110" s="135"/>
      <c r="X110" s="135"/>
      <c r="Y110" s="135"/>
      <c r="Z110" s="135"/>
    </row>
    <row r="111" spans="1:26" ht="23.25" customHeight="1">
      <c r="A111" s="122">
        <v>82</v>
      </c>
      <c r="B111" s="123" t="e">
        <f t="shared" ca="1" si="0"/>
        <v>#DIV/0!</v>
      </c>
      <c r="C111" s="123" t="e">
        <f t="shared" ca="1" si="1"/>
        <v>#DIV/0!</v>
      </c>
      <c r="D111" s="124" t="e">
        <f t="shared" ca="1" si="2"/>
        <v>#DIV/0!</v>
      </c>
      <c r="E111" s="124" t="e">
        <f t="shared" ca="1" si="3"/>
        <v>#DIV/0!</v>
      </c>
      <c r="F111" s="124" t="e">
        <f t="shared" ca="1" si="4"/>
        <v>#DIV/0!</v>
      </c>
      <c r="G111" s="124" t="e">
        <f t="shared" ca="1" si="5"/>
        <v>#DIV/0!</v>
      </c>
      <c r="H111" s="124" t="e">
        <f t="shared" ca="1" si="6"/>
        <v>#DIV/0!</v>
      </c>
      <c r="I111" s="192">
        <f t="shared" si="7"/>
        <v>6.833333333333333</v>
      </c>
      <c r="J111" s="125">
        <f t="shared" si="10"/>
        <v>0</v>
      </c>
      <c r="K111" s="125">
        <f>J111*('P2 - Financials'!$C$56/12)</f>
        <v>0</v>
      </c>
      <c r="L111" s="125">
        <f t="shared" si="8"/>
        <v>0</v>
      </c>
      <c r="M111" s="125" t="e">
        <f t="shared" ca="1" si="11"/>
        <v>#DIV/0!</v>
      </c>
      <c r="N111" s="125">
        <f t="shared" si="12"/>
        <v>48816.684561408372</v>
      </c>
      <c r="O111" s="125">
        <f>N111*('P2 - Financials'!$E$56/12)</f>
        <v>276.62787918131414</v>
      </c>
      <c r="P111" s="125">
        <f t="shared" si="9"/>
        <v>49093.312440589689</v>
      </c>
      <c r="Q111" s="139"/>
      <c r="R111" s="139"/>
      <c r="S111" s="139"/>
      <c r="T111" s="139"/>
      <c r="U111" s="135"/>
      <c r="V111" s="135"/>
      <c r="W111" s="135"/>
      <c r="X111" s="135"/>
      <c r="Y111" s="135"/>
      <c r="Z111" s="135"/>
    </row>
    <row r="112" spans="1:26" ht="23.25" customHeight="1">
      <c r="A112" s="122">
        <v>83</v>
      </c>
      <c r="B112" s="123" t="e">
        <f t="shared" ca="1" si="0"/>
        <v>#DIV/0!</v>
      </c>
      <c r="C112" s="123" t="e">
        <f t="shared" ca="1" si="1"/>
        <v>#DIV/0!</v>
      </c>
      <c r="D112" s="124" t="e">
        <f t="shared" ca="1" si="2"/>
        <v>#DIV/0!</v>
      </c>
      <c r="E112" s="124" t="e">
        <f t="shared" ca="1" si="3"/>
        <v>#DIV/0!</v>
      </c>
      <c r="F112" s="124" t="e">
        <f t="shared" ca="1" si="4"/>
        <v>#DIV/0!</v>
      </c>
      <c r="G112" s="124" t="e">
        <f t="shared" ca="1" si="5"/>
        <v>#DIV/0!</v>
      </c>
      <c r="H112" s="124" t="e">
        <f t="shared" ca="1" si="6"/>
        <v>#DIV/0!</v>
      </c>
      <c r="I112" s="192">
        <f t="shared" si="7"/>
        <v>6.916666666666667</v>
      </c>
      <c r="J112" s="125">
        <f t="shared" si="10"/>
        <v>0</v>
      </c>
      <c r="K112" s="125">
        <f>J112*('P2 - Financials'!$C$56/12)</f>
        <v>0</v>
      </c>
      <c r="L112" s="125">
        <f t="shared" si="8"/>
        <v>0</v>
      </c>
      <c r="M112" s="125" t="e">
        <f t="shared" ca="1" si="11"/>
        <v>#DIV/0!</v>
      </c>
      <c r="N112" s="125">
        <f t="shared" si="12"/>
        <v>49093.312440589689</v>
      </c>
      <c r="O112" s="125">
        <f>N112*('P2 - Financials'!$E$56/12)</f>
        <v>278.19543716334158</v>
      </c>
      <c r="P112" s="125">
        <f t="shared" si="9"/>
        <v>49371.507877753029</v>
      </c>
      <c r="Q112" s="139"/>
      <c r="R112" s="139"/>
      <c r="S112" s="139"/>
      <c r="T112" s="139"/>
      <c r="U112" s="135"/>
      <c r="V112" s="135"/>
      <c r="W112" s="135"/>
      <c r="X112" s="135"/>
      <c r="Y112" s="135"/>
      <c r="Z112" s="135"/>
    </row>
    <row r="113" spans="1:26" ht="23.25" customHeight="1">
      <c r="A113" s="122">
        <v>84</v>
      </c>
      <c r="B113" s="123" t="e">
        <f t="shared" ca="1" si="0"/>
        <v>#DIV/0!</v>
      </c>
      <c r="C113" s="123" t="e">
        <f t="shared" ca="1" si="1"/>
        <v>#DIV/0!</v>
      </c>
      <c r="D113" s="124" t="e">
        <f t="shared" ca="1" si="2"/>
        <v>#DIV/0!</v>
      </c>
      <c r="E113" s="124" t="e">
        <f t="shared" ca="1" si="3"/>
        <v>#DIV/0!</v>
      </c>
      <c r="F113" s="124" t="e">
        <f t="shared" ca="1" si="4"/>
        <v>#DIV/0!</v>
      </c>
      <c r="G113" s="124" t="e">
        <f t="shared" ca="1" si="5"/>
        <v>#DIV/0!</v>
      </c>
      <c r="H113" s="124" t="e">
        <f t="shared" ca="1" si="6"/>
        <v>#DIV/0!</v>
      </c>
      <c r="I113" s="192">
        <f t="shared" si="7"/>
        <v>7</v>
      </c>
      <c r="J113" s="125">
        <f t="shared" si="10"/>
        <v>0</v>
      </c>
      <c r="K113" s="125">
        <f>J113*('P2 - Financials'!$C$56/12)</f>
        <v>0</v>
      </c>
      <c r="L113" s="125">
        <f t="shared" si="8"/>
        <v>0</v>
      </c>
      <c r="M113" s="125" t="e">
        <f t="shared" ca="1" si="11"/>
        <v>#DIV/0!</v>
      </c>
      <c r="N113" s="125">
        <f t="shared" si="12"/>
        <v>49371.507877753029</v>
      </c>
      <c r="O113" s="125">
        <f>N113*('P2 - Financials'!$E$56/12)</f>
        <v>279.77187797393384</v>
      </c>
      <c r="P113" s="125">
        <f t="shared" si="9"/>
        <v>49651.279755726966</v>
      </c>
      <c r="Q113" s="139"/>
      <c r="R113" s="139"/>
      <c r="S113" s="139"/>
      <c r="T113" s="139"/>
      <c r="U113" s="135"/>
      <c r="V113" s="135"/>
      <c r="W113" s="135"/>
      <c r="X113" s="135"/>
      <c r="Y113" s="135"/>
      <c r="Z113" s="135"/>
    </row>
    <row r="114" spans="1:26" ht="23.25" customHeight="1">
      <c r="A114" s="122">
        <v>85</v>
      </c>
      <c r="B114" s="123" t="e">
        <f t="shared" ca="1" si="0"/>
        <v>#DIV/0!</v>
      </c>
      <c r="C114" s="123" t="e">
        <f t="shared" ca="1" si="1"/>
        <v>#DIV/0!</v>
      </c>
      <c r="D114" s="124" t="e">
        <f t="shared" ca="1" si="2"/>
        <v>#DIV/0!</v>
      </c>
      <c r="E114" s="124" t="e">
        <f t="shared" ca="1" si="3"/>
        <v>#DIV/0!</v>
      </c>
      <c r="F114" s="124" t="e">
        <f t="shared" ca="1" si="4"/>
        <v>#DIV/0!</v>
      </c>
      <c r="G114" s="124" t="e">
        <f t="shared" ca="1" si="5"/>
        <v>#DIV/0!</v>
      </c>
      <c r="H114" s="124" t="e">
        <f t="shared" ca="1" si="6"/>
        <v>#DIV/0!</v>
      </c>
      <c r="I114" s="192">
        <f t="shared" si="7"/>
        <v>7.083333333333333</v>
      </c>
      <c r="J114" s="125">
        <f t="shared" si="10"/>
        <v>0</v>
      </c>
      <c r="K114" s="125">
        <f>J114*('P2 - Financials'!$C$56/12)</f>
        <v>0</v>
      </c>
      <c r="L114" s="125">
        <f t="shared" si="8"/>
        <v>0</v>
      </c>
      <c r="M114" s="125" t="e">
        <f t="shared" ca="1" si="11"/>
        <v>#DIV/0!</v>
      </c>
      <c r="N114" s="125">
        <f t="shared" si="12"/>
        <v>49651.279755726966</v>
      </c>
      <c r="O114" s="125">
        <f>N114*('P2 - Financials'!$E$56/12)</f>
        <v>281.35725194911947</v>
      </c>
      <c r="P114" s="125">
        <f t="shared" si="9"/>
        <v>49932.637007676087</v>
      </c>
      <c r="Q114" s="139"/>
      <c r="R114" s="139"/>
      <c r="S114" s="139"/>
      <c r="T114" s="139"/>
      <c r="U114" s="135"/>
      <c r="V114" s="135"/>
      <c r="W114" s="135"/>
      <c r="X114" s="135"/>
      <c r="Y114" s="135"/>
      <c r="Z114" s="135"/>
    </row>
    <row r="115" spans="1:26" ht="23.25" customHeight="1">
      <c r="A115" s="122">
        <v>86</v>
      </c>
      <c r="B115" s="123" t="e">
        <f t="shared" ca="1" si="0"/>
        <v>#DIV/0!</v>
      </c>
      <c r="C115" s="123" t="e">
        <f t="shared" ca="1" si="1"/>
        <v>#DIV/0!</v>
      </c>
      <c r="D115" s="124" t="e">
        <f t="shared" ca="1" si="2"/>
        <v>#DIV/0!</v>
      </c>
      <c r="E115" s="124" t="e">
        <f t="shared" ca="1" si="3"/>
        <v>#DIV/0!</v>
      </c>
      <c r="F115" s="124" t="e">
        <f t="shared" ca="1" si="4"/>
        <v>#DIV/0!</v>
      </c>
      <c r="G115" s="124" t="e">
        <f t="shared" ca="1" si="5"/>
        <v>#DIV/0!</v>
      </c>
      <c r="H115" s="124" t="e">
        <f t="shared" ca="1" si="6"/>
        <v>#DIV/0!</v>
      </c>
      <c r="I115" s="192">
        <f t="shared" si="7"/>
        <v>7.166666666666667</v>
      </c>
      <c r="J115" s="125">
        <f t="shared" si="10"/>
        <v>0</v>
      </c>
      <c r="K115" s="125">
        <f>J115*('P2 - Financials'!$C$56/12)</f>
        <v>0</v>
      </c>
      <c r="L115" s="125">
        <f t="shared" si="8"/>
        <v>0</v>
      </c>
      <c r="M115" s="125" t="e">
        <f t="shared" ca="1" si="11"/>
        <v>#DIV/0!</v>
      </c>
      <c r="N115" s="125">
        <f t="shared" si="12"/>
        <v>49932.637007676087</v>
      </c>
      <c r="O115" s="125">
        <f>N115*('P2 - Financials'!$E$56/12)</f>
        <v>282.95160971016452</v>
      </c>
      <c r="P115" s="125">
        <f t="shared" si="9"/>
        <v>50215.588617386253</v>
      </c>
      <c r="Q115" s="139"/>
      <c r="R115" s="139"/>
      <c r="S115" s="139"/>
      <c r="T115" s="139"/>
      <c r="U115" s="135"/>
      <c r="V115" s="135"/>
      <c r="W115" s="135"/>
      <c r="X115" s="135"/>
      <c r="Y115" s="135"/>
      <c r="Z115" s="135"/>
    </row>
    <row r="116" spans="1:26" ht="23.25" customHeight="1">
      <c r="A116" s="122">
        <v>87</v>
      </c>
      <c r="B116" s="123" t="e">
        <f t="shared" ca="1" si="0"/>
        <v>#DIV/0!</v>
      </c>
      <c r="C116" s="123" t="e">
        <f t="shared" ca="1" si="1"/>
        <v>#DIV/0!</v>
      </c>
      <c r="D116" s="124" t="e">
        <f t="shared" ca="1" si="2"/>
        <v>#DIV/0!</v>
      </c>
      <c r="E116" s="124" t="e">
        <f t="shared" ca="1" si="3"/>
        <v>#DIV/0!</v>
      </c>
      <c r="F116" s="124" t="e">
        <f t="shared" ca="1" si="4"/>
        <v>#DIV/0!</v>
      </c>
      <c r="G116" s="124" t="e">
        <f t="shared" ca="1" si="5"/>
        <v>#DIV/0!</v>
      </c>
      <c r="H116" s="124" t="e">
        <f t="shared" ca="1" si="6"/>
        <v>#DIV/0!</v>
      </c>
      <c r="I116" s="192">
        <f t="shared" si="7"/>
        <v>7.25</v>
      </c>
      <c r="J116" s="125">
        <f t="shared" si="10"/>
        <v>0</v>
      </c>
      <c r="K116" s="125">
        <f>J116*('P2 - Financials'!$C$56/12)</f>
        <v>0</v>
      </c>
      <c r="L116" s="125">
        <f t="shared" si="8"/>
        <v>0</v>
      </c>
      <c r="M116" s="125" t="e">
        <f t="shared" ca="1" si="11"/>
        <v>#DIV/0!</v>
      </c>
      <c r="N116" s="125">
        <f t="shared" si="12"/>
        <v>50215.588617386253</v>
      </c>
      <c r="O116" s="125">
        <f>N116*('P2 - Financials'!$E$56/12)</f>
        <v>284.5550021651888</v>
      </c>
      <c r="P116" s="125">
        <f t="shared" si="9"/>
        <v>50500.14361955144</v>
      </c>
      <c r="Q116" s="139"/>
      <c r="R116" s="139"/>
      <c r="S116" s="139"/>
      <c r="T116" s="139"/>
      <c r="U116" s="135"/>
      <c r="V116" s="135"/>
      <c r="W116" s="135"/>
      <c r="X116" s="135"/>
      <c r="Y116" s="135"/>
      <c r="Z116" s="135"/>
    </row>
    <row r="117" spans="1:26" ht="23.25" customHeight="1">
      <c r="A117" s="122">
        <v>88</v>
      </c>
      <c r="B117" s="123" t="e">
        <f t="shared" ca="1" si="0"/>
        <v>#DIV/0!</v>
      </c>
      <c r="C117" s="123" t="e">
        <f t="shared" ca="1" si="1"/>
        <v>#DIV/0!</v>
      </c>
      <c r="D117" s="124" t="e">
        <f t="shared" ca="1" si="2"/>
        <v>#DIV/0!</v>
      </c>
      <c r="E117" s="124" t="e">
        <f t="shared" ca="1" si="3"/>
        <v>#DIV/0!</v>
      </c>
      <c r="F117" s="124" t="e">
        <f t="shared" ca="1" si="4"/>
        <v>#DIV/0!</v>
      </c>
      <c r="G117" s="124" t="e">
        <f t="shared" ca="1" si="5"/>
        <v>#DIV/0!</v>
      </c>
      <c r="H117" s="124" t="e">
        <f t="shared" ca="1" si="6"/>
        <v>#DIV/0!</v>
      </c>
      <c r="I117" s="192">
        <f t="shared" si="7"/>
        <v>7.333333333333333</v>
      </c>
      <c r="J117" s="125">
        <f t="shared" si="10"/>
        <v>0</v>
      </c>
      <c r="K117" s="125">
        <f>J117*('P2 - Financials'!$C$56/12)</f>
        <v>0</v>
      </c>
      <c r="L117" s="125">
        <f t="shared" si="8"/>
        <v>0</v>
      </c>
      <c r="M117" s="125" t="e">
        <f t="shared" ca="1" si="11"/>
        <v>#DIV/0!</v>
      </c>
      <c r="N117" s="125">
        <f t="shared" si="12"/>
        <v>50500.14361955144</v>
      </c>
      <c r="O117" s="125">
        <f>N117*('P2 - Financials'!$E$56/12)</f>
        <v>286.16748051079151</v>
      </c>
      <c r="P117" s="125">
        <f t="shared" si="9"/>
        <v>50786.31110006223</v>
      </c>
      <c r="Q117" s="139"/>
      <c r="R117" s="139"/>
      <c r="S117" s="139"/>
      <c r="T117" s="139"/>
      <c r="U117" s="135"/>
      <c r="V117" s="135"/>
      <c r="W117" s="135"/>
      <c r="X117" s="135"/>
      <c r="Y117" s="135"/>
      <c r="Z117" s="135"/>
    </row>
    <row r="118" spans="1:26" ht="23.25" customHeight="1">
      <c r="A118" s="122">
        <v>89</v>
      </c>
      <c r="B118" s="123" t="e">
        <f t="shared" ca="1" si="0"/>
        <v>#DIV/0!</v>
      </c>
      <c r="C118" s="123" t="e">
        <f t="shared" ca="1" si="1"/>
        <v>#DIV/0!</v>
      </c>
      <c r="D118" s="124" t="e">
        <f t="shared" ca="1" si="2"/>
        <v>#DIV/0!</v>
      </c>
      <c r="E118" s="124" t="e">
        <f t="shared" ca="1" si="3"/>
        <v>#DIV/0!</v>
      </c>
      <c r="F118" s="124" t="e">
        <f t="shared" ca="1" si="4"/>
        <v>#DIV/0!</v>
      </c>
      <c r="G118" s="124" t="e">
        <f t="shared" ca="1" si="5"/>
        <v>#DIV/0!</v>
      </c>
      <c r="H118" s="124" t="e">
        <f t="shared" ca="1" si="6"/>
        <v>#DIV/0!</v>
      </c>
      <c r="I118" s="192">
        <f t="shared" si="7"/>
        <v>7.416666666666667</v>
      </c>
      <c r="J118" s="125">
        <f t="shared" si="10"/>
        <v>0</v>
      </c>
      <c r="K118" s="125">
        <f>J118*('P2 - Financials'!$C$56/12)</f>
        <v>0</v>
      </c>
      <c r="L118" s="125">
        <f t="shared" si="8"/>
        <v>0</v>
      </c>
      <c r="M118" s="125" t="e">
        <f t="shared" ca="1" si="11"/>
        <v>#DIV/0!</v>
      </c>
      <c r="N118" s="125">
        <f t="shared" si="12"/>
        <v>50786.31110006223</v>
      </c>
      <c r="O118" s="125">
        <f>N118*('P2 - Financials'!$E$56/12)</f>
        <v>287.789096233686</v>
      </c>
      <c r="P118" s="125">
        <f t="shared" si="9"/>
        <v>51074.100196295913</v>
      </c>
      <c r="Q118" s="139"/>
      <c r="R118" s="139"/>
      <c r="S118" s="139"/>
      <c r="T118" s="139"/>
      <c r="U118" s="135"/>
      <c r="V118" s="135"/>
      <c r="W118" s="135"/>
      <c r="X118" s="135"/>
      <c r="Y118" s="135"/>
      <c r="Z118" s="135"/>
    </row>
    <row r="119" spans="1:26" ht="23.25" customHeight="1">
      <c r="A119" s="122">
        <v>90</v>
      </c>
      <c r="B119" s="123" t="e">
        <f t="shared" ca="1" si="0"/>
        <v>#DIV/0!</v>
      </c>
      <c r="C119" s="123" t="e">
        <f t="shared" ca="1" si="1"/>
        <v>#DIV/0!</v>
      </c>
      <c r="D119" s="124" t="e">
        <f t="shared" ca="1" si="2"/>
        <v>#DIV/0!</v>
      </c>
      <c r="E119" s="124" t="e">
        <f t="shared" ca="1" si="3"/>
        <v>#DIV/0!</v>
      </c>
      <c r="F119" s="124" t="e">
        <f t="shared" ca="1" si="4"/>
        <v>#DIV/0!</v>
      </c>
      <c r="G119" s="124" t="e">
        <f t="shared" ca="1" si="5"/>
        <v>#DIV/0!</v>
      </c>
      <c r="H119" s="124" t="e">
        <f t="shared" ca="1" si="6"/>
        <v>#DIV/0!</v>
      </c>
      <c r="I119" s="192">
        <f t="shared" si="7"/>
        <v>7.5</v>
      </c>
      <c r="J119" s="125">
        <f t="shared" si="10"/>
        <v>0</v>
      </c>
      <c r="K119" s="125">
        <f>J119*('P2 - Financials'!$C$56/12)</f>
        <v>0</v>
      </c>
      <c r="L119" s="125">
        <f t="shared" si="8"/>
        <v>0</v>
      </c>
      <c r="M119" s="125" t="e">
        <f t="shared" ca="1" si="11"/>
        <v>#DIV/0!</v>
      </c>
      <c r="N119" s="125">
        <f t="shared" si="12"/>
        <v>51074.100196295913</v>
      </c>
      <c r="O119" s="125">
        <f>N119*('P2 - Financials'!$E$56/12)</f>
        <v>289.41990111234355</v>
      </c>
      <c r="P119" s="125">
        <f t="shared" si="9"/>
        <v>51363.520097408255</v>
      </c>
      <c r="Q119" s="139"/>
      <c r="R119" s="139"/>
      <c r="S119" s="139"/>
      <c r="T119" s="139"/>
      <c r="U119" s="135"/>
      <c r="V119" s="135"/>
      <c r="W119" s="135"/>
      <c r="X119" s="135"/>
      <c r="Y119" s="135"/>
      <c r="Z119" s="135"/>
    </row>
    <row r="120" spans="1:26" ht="23.25" customHeight="1">
      <c r="A120" s="122">
        <v>91</v>
      </c>
      <c r="B120" s="123" t="e">
        <f t="shared" ca="1" si="0"/>
        <v>#DIV/0!</v>
      </c>
      <c r="C120" s="123" t="e">
        <f t="shared" ca="1" si="1"/>
        <v>#DIV/0!</v>
      </c>
      <c r="D120" s="124" t="e">
        <f t="shared" ca="1" si="2"/>
        <v>#DIV/0!</v>
      </c>
      <c r="E120" s="124" t="e">
        <f t="shared" ca="1" si="3"/>
        <v>#DIV/0!</v>
      </c>
      <c r="F120" s="124" t="e">
        <f t="shared" ca="1" si="4"/>
        <v>#DIV/0!</v>
      </c>
      <c r="G120" s="124" t="e">
        <f t="shared" ca="1" si="5"/>
        <v>#DIV/0!</v>
      </c>
      <c r="H120" s="124" t="e">
        <f t="shared" ca="1" si="6"/>
        <v>#DIV/0!</v>
      </c>
      <c r="I120" s="192">
        <f t="shared" si="7"/>
        <v>7.583333333333333</v>
      </c>
      <c r="J120" s="125">
        <f t="shared" si="10"/>
        <v>0</v>
      </c>
      <c r="K120" s="125">
        <f>J120*('P2 - Financials'!$C$56/12)</f>
        <v>0</v>
      </c>
      <c r="L120" s="125">
        <f t="shared" si="8"/>
        <v>0</v>
      </c>
      <c r="M120" s="125" t="e">
        <f t="shared" ca="1" si="11"/>
        <v>#DIV/0!</v>
      </c>
      <c r="N120" s="125">
        <f t="shared" si="12"/>
        <v>51363.520097408255</v>
      </c>
      <c r="O120" s="125">
        <f>N120*('P2 - Financials'!$E$56/12)</f>
        <v>291.05994721864681</v>
      </c>
      <c r="P120" s="125">
        <f t="shared" si="9"/>
        <v>51654.580044626899</v>
      </c>
      <c r="Q120" s="139"/>
      <c r="R120" s="139"/>
      <c r="S120" s="139"/>
      <c r="T120" s="139"/>
      <c r="U120" s="135"/>
      <c r="V120" s="135"/>
      <c r="W120" s="135"/>
      <c r="X120" s="135"/>
      <c r="Y120" s="135"/>
      <c r="Z120" s="135"/>
    </row>
    <row r="121" spans="1:26" ht="23.25" customHeight="1">
      <c r="A121" s="122">
        <v>92</v>
      </c>
      <c r="B121" s="123" t="e">
        <f t="shared" ca="1" si="0"/>
        <v>#DIV/0!</v>
      </c>
      <c r="C121" s="123" t="e">
        <f t="shared" ca="1" si="1"/>
        <v>#DIV/0!</v>
      </c>
      <c r="D121" s="124" t="e">
        <f t="shared" ca="1" si="2"/>
        <v>#DIV/0!</v>
      </c>
      <c r="E121" s="124" t="e">
        <f t="shared" ca="1" si="3"/>
        <v>#DIV/0!</v>
      </c>
      <c r="F121" s="124" t="e">
        <f t="shared" ca="1" si="4"/>
        <v>#DIV/0!</v>
      </c>
      <c r="G121" s="124" t="e">
        <f t="shared" ca="1" si="5"/>
        <v>#DIV/0!</v>
      </c>
      <c r="H121" s="124" t="e">
        <f t="shared" ca="1" si="6"/>
        <v>#DIV/0!</v>
      </c>
      <c r="I121" s="192">
        <f t="shared" si="7"/>
        <v>7.666666666666667</v>
      </c>
      <c r="J121" s="125">
        <f t="shared" si="10"/>
        <v>0</v>
      </c>
      <c r="K121" s="125">
        <f>J121*('P2 - Financials'!$C$56/12)</f>
        <v>0</v>
      </c>
      <c r="L121" s="125">
        <f t="shared" si="8"/>
        <v>0</v>
      </c>
      <c r="M121" s="125" t="e">
        <f t="shared" ca="1" si="11"/>
        <v>#DIV/0!</v>
      </c>
      <c r="N121" s="125">
        <f t="shared" si="12"/>
        <v>51654.580044626899</v>
      </c>
      <c r="O121" s="125">
        <f>N121*('P2 - Financials'!$E$56/12)</f>
        <v>292.70928691955243</v>
      </c>
      <c r="P121" s="125">
        <f t="shared" si="9"/>
        <v>51947.289331546453</v>
      </c>
      <c r="Q121" s="139"/>
      <c r="R121" s="139"/>
      <c r="S121" s="139"/>
      <c r="T121" s="139"/>
      <c r="U121" s="135"/>
      <c r="V121" s="135"/>
      <c r="W121" s="135"/>
      <c r="X121" s="135"/>
      <c r="Y121" s="135"/>
      <c r="Z121" s="135"/>
    </row>
    <row r="122" spans="1:26" ht="23.25" customHeight="1">
      <c r="A122" s="122">
        <v>93</v>
      </c>
      <c r="B122" s="123" t="e">
        <f t="shared" ca="1" si="0"/>
        <v>#DIV/0!</v>
      </c>
      <c r="C122" s="123" t="e">
        <f t="shared" ca="1" si="1"/>
        <v>#DIV/0!</v>
      </c>
      <c r="D122" s="124" t="e">
        <f t="shared" ca="1" si="2"/>
        <v>#DIV/0!</v>
      </c>
      <c r="E122" s="124" t="e">
        <f t="shared" ca="1" si="3"/>
        <v>#DIV/0!</v>
      </c>
      <c r="F122" s="124" t="e">
        <f t="shared" ca="1" si="4"/>
        <v>#DIV/0!</v>
      </c>
      <c r="G122" s="124" t="e">
        <f t="shared" ca="1" si="5"/>
        <v>#DIV/0!</v>
      </c>
      <c r="H122" s="124" t="e">
        <f t="shared" ca="1" si="6"/>
        <v>#DIV/0!</v>
      </c>
      <c r="I122" s="192">
        <f t="shared" si="7"/>
        <v>7.75</v>
      </c>
      <c r="J122" s="125">
        <f t="shared" si="10"/>
        <v>0</v>
      </c>
      <c r="K122" s="125">
        <f>J122*('P2 - Financials'!$C$56/12)</f>
        <v>0</v>
      </c>
      <c r="L122" s="125">
        <f t="shared" si="8"/>
        <v>0</v>
      </c>
      <c r="M122" s="125" t="e">
        <f t="shared" ca="1" si="11"/>
        <v>#DIV/0!</v>
      </c>
      <c r="N122" s="125">
        <f t="shared" si="12"/>
        <v>51947.289331546453</v>
      </c>
      <c r="O122" s="125">
        <f>N122*('P2 - Financials'!$E$56/12)</f>
        <v>294.36797287876328</v>
      </c>
      <c r="P122" s="125">
        <f t="shared" si="9"/>
        <v>52241.657304425215</v>
      </c>
      <c r="Q122" s="139"/>
      <c r="R122" s="139"/>
      <c r="S122" s="139"/>
      <c r="T122" s="139"/>
      <c r="U122" s="135"/>
      <c r="V122" s="135"/>
      <c r="W122" s="135"/>
      <c r="X122" s="135"/>
      <c r="Y122" s="135"/>
      <c r="Z122" s="135"/>
    </row>
    <row r="123" spans="1:26" ht="23.25" customHeight="1">
      <c r="A123" s="122">
        <v>94</v>
      </c>
      <c r="B123" s="123" t="e">
        <f t="shared" ca="1" si="0"/>
        <v>#DIV/0!</v>
      </c>
      <c r="C123" s="123" t="e">
        <f t="shared" ca="1" si="1"/>
        <v>#DIV/0!</v>
      </c>
      <c r="D123" s="124" t="e">
        <f t="shared" ca="1" si="2"/>
        <v>#DIV/0!</v>
      </c>
      <c r="E123" s="124" t="e">
        <f t="shared" ca="1" si="3"/>
        <v>#DIV/0!</v>
      </c>
      <c r="F123" s="124" t="e">
        <f t="shared" ca="1" si="4"/>
        <v>#DIV/0!</v>
      </c>
      <c r="G123" s="124" t="e">
        <f t="shared" ca="1" si="5"/>
        <v>#DIV/0!</v>
      </c>
      <c r="H123" s="124" t="e">
        <f t="shared" ca="1" si="6"/>
        <v>#DIV/0!</v>
      </c>
      <c r="I123" s="192">
        <f t="shared" si="7"/>
        <v>7.833333333333333</v>
      </c>
      <c r="J123" s="125">
        <f t="shared" si="10"/>
        <v>0</v>
      </c>
      <c r="K123" s="125">
        <f>J123*('P2 - Financials'!$C$56/12)</f>
        <v>0</v>
      </c>
      <c r="L123" s="125">
        <f t="shared" si="8"/>
        <v>0</v>
      </c>
      <c r="M123" s="125" t="e">
        <f t="shared" ca="1" si="11"/>
        <v>#DIV/0!</v>
      </c>
      <c r="N123" s="125">
        <f t="shared" si="12"/>
        <v>52241.657304425215</v>
      </c>
      <c r="O123" s="125">
        <f>N123*('P2 - Financials'!$E$56/12)</f>
        <v>296.03605805840959</v>
      </c>
      <c r="P123" s="125">
        <f t="shared" si="9"/>
        <v>52537.693362483624</v>
      </c>
      <c r="Q123" s="139"/>
      <c r="R123" s="139"/>
      <c r="S123" s="139"/>
      <c r="T123" s="139"/>
      <c r="U123" s="135"/>
      <c r="V123" s="135"/>
      <c r="W123" s="135"/>
      <c r="X123" s="135"/>
      <c r="Y123" s="135"/>
      <c r="Z123" s="135"/>
    </row>
    <row r="124" spans="1:26" ht="23.25" customHeight="1">
      <c r="A124" s="122">
        <v>95</v>
      </c>
      <c r="B124" s="123" t="e">
        <f t="shared" ca="1" si="0"/>
        <v>#DIV/0!</v>
      </c>
      <c r="C124" s="123" t="e">
        <f t="shared" ca="1" si="1"/>
        <v>#DIV/0!</v>
      </c>
      <c r="D124" s="124" t="e">
        <f t="shared" ca="1" si="2"/>
        <v>#DIV/0!</v>
      </c>
      <c r="E124" s="124" t="e">
        <f t="shared" ca="1" si="3"/>
        <v>#DIV/0!</v>
      </c>
      <c r="F124" s="124" t="e">
        <f t="shared" ca="1" si="4"/>
        <v>#DIV/0!</v>
      </c>
      <c r="G124" s="124" t="e">
        <f t="shared" ca="1" si="5"/>
        <v>#DIV/0!</v>
      </c>
      <c r="H124" s="124" t="e">
        <f t="shared" ca="1" si="6"/>
        <v>#DIV/0!</v>
      </c>
      <c r="I124" s="192">
        <f t="shared" si="7"/>
        <v>7.916666666666667</v>
      </c>
      <c r="J124" s="125">
        <f t="shared" si="10"/>
        <v>0</v>
      </c>
      <c r="K124" s="125">
        <f>J124*('P2 - Financials'!$C$56/12)</f>
        <v>0</v>
      </c>
      <c r="L124" s="125">
        <f t="shared" si="8"/>
        <v>0</v>
      </c>
      <c r="M124" s="125" t="e">
        <f t="shared" ca="1" si="11"/>
        <v>#DIV/0!</v>
      </c>
      <c r="N124" s="125">
        <f t="shared" si="12"/>
        <v>52537.693362483624</v>
      </c>
      <c r="O124" s="125">
        <f>N124*('P2 - Financials'!$E$56/12)</f>
        <v>297.71359572074056</v>
      </c>
      <c r="P124" s="125">
        <f t="shared" si="9"/>
        <v>52835.406958204367</v>
      </c>
      <c r="Q124" s="139"/>
      <c r="R124" s="139"/>
      <c r="S124" s="139"/>
      <c r="T124" s="139"/>
      <c r="U124" s="135"/>
      <c r="V124" s="135"/>
      <c r="W124" s="135"/>
      <c r="X124" s="135"/>
      <c r="Y124" s="135"/>
      <c r="Z124" s="135"/>
    </row>
    <row r="125" spans="1:26" ht="23.25" customHeight="1">
      <c r="A125" s="122">
        <v>96</v>
      </c>
      <c r="B125" s="123" t="e">
        <f t="shared" ca="1" si="0"/>
        <v>#DIV/0!</v>
      </c>
      <c r="C125" s="123" t="e">
        <f t="shared" ca="1" si="1"/>
        <v>#DIV/0!</v>
      </c>
      <c r="D125" s="124" t="e">
        <f t="shared" ca="1" si="2"/>
        <v>#DIV/0!</v>
      </c>
      <c r="E125" s="124" t="e">
        <f t="shared" ca="1" si="3"/>
        <v>#DIV/0!</v>
      </c>
      <c r="F125" s="124" t="e">
        <f t="shared" ca="1" si="4"/>
        <v>#DIV/0!</v>
      </c>
      <c r="G125" s="124" t="e">
        <f t="shared" ca="1" si="5"/>
        <v>#DIV/0!</v>
      </c>
      <c r="H125" s="124" t="e">
        <f t="shared" ca="1" si="6"/>
        <v>#DIV/0!</v>
      </c>
      <c r="I125" s="192">
        <f t="shared" si="7"/>
        <v>8</v>
      </c>
      <c r="J125" s="125">
        <f t="shared" si="10"/>
        <v>0</v>
      </c>
      <c r="K125" s="125">
        <f>J125*('P2 - Financials'!$C$56/12)</f>
        <v>0</v>
      </c>
      <c r="L125" s="125">
        <f t="shared" si="8"/>
        <v>0</v>
      </c>
      <c r="M125" s="125" t="e">
        <f t="shared" ca="1" si="11"/>
        <v>#DIV/0!</v>
      </c>
      <c r="N125" s="125">
        <f t="shared" si="12"/>
        <v>52835.406958204367</v>
      </c>
      <c r="O125" s="125">
        <f>N125*('P2 - Financials'!$E$56/12)</f>
        <v>299.40063942982476</v>
      </c>
      <c r="P125" s="125">
        <f t="shared" si="9"/>
        <v>53134.807597634193</v>
      </c>
      <c r="Q125" s="139"/>
      <c r="R125" s="139"/>
      <c r="S125" s="139"/>
      <c r="T125" s="139"/>
      <c r="U125" s="135"/>
      <c r="V125" s="135"/>
      <c r="W125" s="135"/>
      <c r="X125" s="135"/>
      <c r="Y125" s="135"/>
      <c r="Z125" s="135"/>
    </row>
    <row r="126" spans="1:26" ht="23.25" customHeight="1">
      <c r="A126" s="122">
        <v>97</v>
      </c>
      <c r="B126" s="123" t="e">
        <f t="shared" ca="1" si="0"/>
        <v>#DIV/0!</v>
      </c>
      <c r="C126" s="123" t="e">
        <f t="shared" ca="1" si="1"/>
        <v>#DIV/0!</v>
      </c>
      <c r="D126" s="124" t="e">
        <f t="shared" ca="1" si="2"/>
        <v>#DIV/0!</v>
      </c>
      <c r="E126" s="124" t="e">
        <f t="shared" ca="1" si="3"/>
        <v>#DIV/0!</v>
      </c>
      <c r="F126" s="124" t="e">
        <f t="shared" ca="1" si="4"/>
        <v>#DIV/0!</v>
      </c>
      <c r="G126" s="124" t="e">
        <f t="shared" ca="1" si="5"/>
        <v>#DIV/0!</v>
      </c>
      <c r="H126" s="124" t="e">
        <f t="shared" ca="1" si="6"/>
        <v>#DIV/0!</v>
      </c>
      <c r="I126" s="192">
        <f t="shared" si="7"/>
        <v>8.0833333333333339</v>
      </c>
      <c r="J126" s="125">
        <f t="shared" si="10"/>
        <v>0</v>
      </c>
      <c r="K126" s="125">
        <f>J126*('P2 - Financials'!$C$56/12)</f>
        <v>0</v>
      </c>
      <c r="L126" s="125">
        <f t="shared" si="8"/>
        <v>0</v>
      </c>
      <c r="M126" s="125" t="e">
        <f t="shared" ca="1" si="11"/>
        <v>#DIV/0!</v>
      </c>
      <c r="N126" s="125">
        <f t="shared" si="12"/>
        <v>53134.807597634193</v>
      </c>
      <c r="O126" s="125">
        <f>N126*('P2 - Financials'!$E$56/12)</f>
        <v>301.09724305326046</v>
      </c>
      <c r="P126" s="125">
        <f t="shared" si="9"/>
        <v>53435.904840687457</v>
      </c>
      <c r="Q126" s="139"/>
      <c r="R126" s="139"/>
      <c r="S126" s="139"/>
      <c r="T126" s="139"/>
      <c r="U126" s="135"/>
      <c r="V126" s="135"/>
      <c r="W126" s="135"/>
      <c r="X126" s="135"/>
      <c r="Y126" s="135"/>
      <c r="Z126" s="135"/>
    </row>
    <row r="127" spans="1:26" ht="23.25" customHeight="1">
      <c r="A127" s="122">
        <v>98</v>
      </c>
      <c r="B127" s="123" t="e">
        <f t="shared" ca="1" si="0"/>
        <v>#DIV/0!</v>
      </c>
      <c r="C127" s="123" t="e">
        <f t="shared" ca="1" si="1"/>
        <v>#DIV/0!</v>
      </c>
      <c r="D127" s="124" t="e">
        <f t="shared" ca="1" si="2"/>
        <v>#DIV/0!</v>
      </c>
      <c r="E127" s="124" t="e">
        <f t="shared" ca="1" si="3"/>
        <v>#DIV/0!</v>
      </c>
      <c r="F127" s="124" t="e">
        <f t="shared" ca="1" si="4"/>
        <v>#DIV/0!</v>
      </c>
      <c r="G127" s="124" t="e">
        <f t="shared" ca="1" si="5"/>
        <v>#DIV/0!</v>
      </c>
      <c r="H127" s="124" t="e">
        <f t="shared" ca="1" si="6"/>
        <v>#DIV/0!</v>
      </c>
      <c r="I127" s="192">
        <f t="shared" si="7"/>
        <v>8.1666666666666661</v>
      </c>
      <c r="J127" s="125">
        <f t="shared" si="10"/>
        <v>0</v>
      </c>
      <c r="K127" s="125">
        <f>J127*('P2 - Financials'!$C$56/12)</f>
        <v>0</v>
      </c>
      <c r="L127" s="125">
        <f t="shared" si="8"/>
        <v>0</v>
      </c>
      <c r="M127" s="125" t="e">
        <f t="shared" ca="1" si="11"/>
        <v>#DIV/0!</v>
      </c>
      <c r="N127" s="125">
        <f t="shared" si="12"/>
        <v>53435.904840687457</v>
      </c>
      <c r="O127" s="125">
        <f>N127*('P2 - Financials'!$E$56/12)</f>
        <v>302.8034607638956</v>
      </c>
      <c r="P127" s="125">
        <f t="shared" si="9"/>
        <v>53738.708301451356</v>
      </c>
      <c r="Q127" s="139"/>
      <c r="R127" s="139"/>
      <c r="S127" s="139"/>
      <c r="T127" s="139"/>
      <c r="U127" s="135"/>
      <c r="V127" s="135"/>
      <c r="W127" s="135"/>
      <c r="X127" s="135"/>
      <c r="Y127" s="135"/>
      <c r="Z127" s="135"/>
    </row>
    <row r="128" spans="1:26" ht="23.25" customHeight="1">
      <c r="A128" s="122">
        <v>99</v>
      </c>
      <c r="B128" s="123" t="e">
        <f t="shared" ca="1" si="0"/>
        <v>#DIV/0!</v>
      </c>
      <c r="C128" s="123" t="e">
        <f t="shared" ca="1" si="1"/>
        <v>#DIV/0!</v>
      </c>
      <c r="D128" s="124" t="e">
        <f t="shared" ca="1" si="2"/>
        <v>#DIV/0!</v>
      </c>
      <c r="E128" s="124" t="e">
        <f t="shared" ca="1" si="3"/>
        <v>#DIV/0!</v>
      </c>
      <c r="F128" s="124" t="e">
        <f t="shared" ca="1" si="4"/>
        <v>#DIV/0!</v>
      </c>
      <c r="G128" s="124" t="e">
        <f t="shared" ca="1" si="5"/>
        <v>#DIV/0!</v>
      </c>
      <c r="H128" s="124" t="e">
        <f t="shared" ca="1" si="6"/>
        <v>#DIV/0!</v>
      </c>
      <c r="I128" s="192">
        <f t="shared" si="7"/>
        <v>8.25</v>
      </c>
      <c r="J128" s="125">
        <f t="shared" si="10"/>
        <v>0</v>
      </c>
      <c r="K128" s="125">
        <f>J128*('P2 - Financials'!$C$56/12)</f>
        <v>0</v>
      </c>
      <c r="L128" s="125">
        <f t="shared" si="8"/>
        <v>0</v>
      </c>
      <c r="M128" s="125" t="e">
        <f t="shared" ca="1" si="11"/>
        <v>#DIV/0!</v>
      </c>
      <c r="N128" s="125">
        <f t="shared" si="12"/>
        <v>53738.708301451356</v>
      </c>
      <c r="O128" s="125">
        <f>N128*('P2 - Financials'!$E$56/12)</f>
        <v>304.51934704155769</v>
      </c>
      <c r="P128" s="125">
        <f t="shared" si="9"/>
        <v>54043.22764849291</v>
      </c>
      <c r="Q128" s="139"/>
      <c r="R128" s="139"/>
      <c r="S128" s="139"/>
      <c r="T128" s="139"/>
      <c r="U128" s="135"/>
      <c r="V128" s="135"/>
      <c r="W128" s="135"/>
      <c r="X128" s="135"/>
      <c r="Y128" s="135"/>
      <c r="Z128" s="135"/>
    </row>
    <row r="129" spans="1:26" ht="23.25" customHeight="1">
      <c r="A129" s="122">
        <v>100</v>
      </c>
      <c r="B129" s="123" t="e">
        <f t="shared" ca="1" si="0"/>
        <v>#DIV/0!</v>
      </c>
      <c r="C129" s="123" t="e">
        <f t="shared" ca="1" si="1"/>
        <v>#DIV/0!</v>
      </c>
      <c r="D129" s="124" t="e">
        <f t="shared" ca="1" si="2"/>
        <v>#DIV/0!</v>
      </c>
      <c r="E129" s="124" t="e">
        <f t="shared" ca="1" si="3"/>
        <v>#DIV/0!</v>
      </c>
      <c r="F129" s="124" t="e">
        <f t="shared" ca="1" si="4"/>
        <v>#DIV/0!</v>
      </c>
      <c r="G129" s="124" t="e">
        <f t="shared" ca="1" si="5"/>
        <v>#DIV/0!</v>
      </c>
      <c r="H129" s="124" t="e">
        <f t="shared" ca="1" si="6"/>
        <v>#DIV/0!</v>
      </c>
      <c r="I129" s="192">
        <f t="shared" si="7"/>
        <v>8.3333333333333339</v>
      </c>
      <c r="J129" s="125">
        <f t="shared" si="10"/>
        <v>0</v>
      </c>
      <c r="K129" s="125">
        <f>J129*('P2 - Financials'!$C$56/12)</f>
        <v>0</v>
      </c>
      <c r="L129" s="125">
        <f t="shared" si="8"/>
        <v>0</v>
      </c>
      <c r="M129" s="125" t="e">
        <f t="shared" ca="1" si="11"/>
        <v>#DIV/0!</v>
      </c>
      <c r="N129" s="125">
        <f t="shared" si="12"/>
        <v>54043.22764849291</v>
      </c>
      <c r="O129" s="125">
        <f>N129*('P2 - Financials'!$E$56/12)</f>
        <v>306.24495667479317</v>
      </c>
      <c r="P129" s="125">
        <f t="shared" si="9"/>
        <v>54349.472605167706</v>
      </c>
      <c r="Q129" s="139"/>
      <c r="R129" s="139"/>
      <c r="S129" s="139"/>
      <c r="T129" s="139"/>
      <c r="U129" s="135"/>
      <c r="V129" s="135"/>
      <c r="W129" s="135"/>
      <c r="X129" s="135"/>
      <c r="Y129" s="135"/>
      <c r="Z129" s="135"/>
    </row>
    <row r="130" spans="1:26" ht="23.25" customHeight="1">
      <c r="A130" s="122">
        <v>101</v>
      </c>
      <c r="B130" s="123" t="e">
        <f t="shared" ca="1" si="0"/>
        <v>#DIV/0!</v>
      </c>
      <c r="C130" s="123" t="e">
        <f t="shared" ca="1" si="1"/>
        <v>#DIV/0!</v>
      </c>
      <c r="D130" s="124" t="e">
        <f t="shared" ca="1" si="2"/>
        <v>#DIV/0!</v>
      </c>
      <c r="E130" s="124" t="e">
        <f t="shared" ca="1" si="3"/>
        <v>#DIV/0!</v>
      </c>
      <c r="F130" s="124" t="e">
        <f t="shared" ca="1" si="4"/>
        <v>#DIV/0!</v>
      </c>
      <c r="G130" s="124" t="e">
        <f t="shared" ca="1" si="5"/>
        <v>#DIV/0!</v>
      </c>
      <c r="H130" s="124" t="e">
        <f t="shared" ca="1" si="6"/>
        <v>#DIV/0!</v>
      </c>
      <c r="I130" s="192">
        <f t="shared" si="7"/>
        <v>8.4166666666666661</v>
      </c>
      <c r="J130" s="125">
        <f t="shared" si="10"/>
        <v>0</v>
      </c>
      <c r="K130" s="125">
        <f>J130*('P2 - Financials'!$C$56/12)</f>
        <v>0</v>
      </c>
      <c r="L130" s="125">
        <f t="shared" si="8"/>
        <v>0</v>
      </c>
      <c r="M130" s="125" t="e">
        <f t="shared" ca="1" si="11"/>
        <v>#DIV/0!</v>
      </c>
      <c r="N130" s="125">
        <f t="shared" si="12"/>
        <v>54349.472605167706</v>
      </c>
      <c r="O130" s="125">
        <f>N130*('P2 - Financials'!$E$56/12)</f>
        <v>307.98034476261705</v>
      </c>
      <c r="P130" s="125">
        <f t="shared" si="9"/>
        <v>54657.452949930324</v>
      </c>
      <c r="Q130" s="139"/>
      <c r="R130" s="139"/>
      <c r="S130" s="139"/>
      <c r="T130" s="139"/>
      <c r="U130" s="135"/>
      <c r="V130" s="135"/>
      <c r="W130" s="135"/>
      <c r="X130" s="135"/>
      <c r="Y130" s="135"/>
      <c r="Z130" s="135"/>
    </row>
    <row r="131" spans="1:26" ht="23.25" customHeight="1">
      <c r="A131" s="122">
        <v>102</v>
      </c>
      <c r="B131" s="123" t="e">
        <f t="shared" ca="1" si="0"/>
        <v>#DIV/0!</v>
      </c>
      <c r="C131" s="123" t="e">
        <f t="shared" ca="1" si="1"/>
        <v>#DIV/0!</v>
      </c>
      <c r="D131" s="124" t="e">
        <f t="shared" ca="1" si="2"/>
        <v>#DIV/0!</v>
      </c>
      <c r="E131" s="124" t="e">
        <f t="shared" ca="1" si="3"/>
        <v>#DIV/0!</v>
      </c>
      <c r="F131" s="124" t="e">
        <f t="shared" ca="1" si="4"/>
        <v>#DIV/0!</v>
      </c>
      <c r="G131" s="124" t="e">
        <f t="shared" ca="1" si="5"/>
        <v>#DIV/0!</v>
      </c>
      <c r="H131" s="124" t="e">
        <f t="shared" ca="1" si="6"/>
        <v>#DIV/0!</v>
      </c>
      <c r="I131" s="192">
        <f t="shared" si="7"/>
        <v>8.5</v>
      </c>
      <c r="J131" s="125">
        <f t="shared" si="10"/>
        <v>0</v>
      </c>
      <c r="K131" s="125">
        <f>J131*('P2 - Financials'!$C$56/12)</f>
        <v>0</v>
      </c>
      <c r="L131" s="125">
        <f t="shared" si="8"/>
        <v>0</v>
      </c>
      <c r="M131" s="125" t="e">
        <f t="shared" ca="1" si="11"/>
        <v>#DIV/0!</v>
      </c>
      <c r="N131" s="125">
        <f t="shared" si="12"/>
        <v>54657.452949930324</v>
      </c>
      <c r="O131" s="125">
        <f>N131*('P2 - Financials'!$E$56/12)</f>
        <v>309.72556671627189</v>
      </c>
      <c r="P131" s="125">
        <f t="shared" si="9"/>
        <v>54967.1785166466</v>
      </c>
      <c r="Q131" s="139"/>
      <c r="R131" s="139"/>
      <c r="S131" s="139"/>
      <c r="T131" s="139"/>
      <c r="U131" s="135"/>
      <c r="V131" s="135"/>
      <c r="W131" s="135"/>
      <c r="X131" s="135"/>
      <c r="Y131" s="135"/>
      <c r="Z131" s="135"/>
    </row>
    <row r="132" spans="1:26" ht="23.25" customHeight="1">
      <c r="A132" s="122">
        <v>103</v>
      </c>
      <c r="B132" s="123" t="e">
        <f t="shared" ca="1" si="0"/>
        <v>#DIV/0!</v>
      </c>
      <c r="C132" s="123" t="e">
        <f t="shared" ca="1" si="1"/>
        <v>#DIV/0!</v>
      </c>
      <c r="D132" s="124" t="e">
        <f t="shared" ca="1" si="2"/>
        <v>#DIV/0!</v>
      </c>
      <c r="E132" s="124" t="e">
        <f t="shared" ca="1" si="3"/>
        <v>#DIV/0!</v>
      </c>
      <c r="F132" s="124" t="e">
        <f t="shared" ca="1" si="4"/>
        <v>#DIV/0!</v>
      </c>
      <c r="G132" s="124" t="e">
        <f t="shared" ca="1" si="5"/>
        <v>#DIV/0!</v>
      </c>
      <c r="H132" s="124" t="e">
        <f t="shared" ca="1" si="6"/>
        <v>#DIV/0!</v>
      </c>
      <c r="I132" s="192">
        <f t="shared" si="7"/>
        <v>8.5833333333333339</v>
      </c>
      <c r="J132" s="125">
        <f t="shared" si="10"/>
        <v>0</v>
      </c>
      <c r="K132" s="125">
        <f>J132*('P2 - Financials'!$C$56/12)</f>
        <v>0</v>
      </c>
      <c r="L132" s="125">
        <f t="shared" si="8"/>
        <v>0</v>
      </c>
      <c r="M132" s="125" t="e">
        <f t="shared" ca="1" si="11"/>
        <v>#DIV/0!</v>
      </c>
      <c r="N132" s="125">
        <f t="shared" si="12"/>
        <v>54967.1785166466</v>
      </c>
      <c r="O132" s="125">
        <f>N132*('P2 - Financials'!$E$56/12)</f>
        <v>311.48067826099742</v>
      </c>
      <c r="P132" s="125">
        <f t="shared" si="9"/>
        <v>55278.659194907596</v>
      </c>
      <c r="Q132" s="139"/>
      <c r="R132" s="139"/>
      <c r="S132" s="139"/>
      <c r="T132" s="139"/>
      <c r="U132" s="135"/>
      <c r="V132" s="135"/>
      <c r="W132" s="135"/>
      <c r="X132" s="135"/>
      <c r="Y132" s="135"/>
      <c r="Z132" s="135"/>
    </row>
    <row r="133" spans="1:26" ht="23.25" customHeight="1">
      <c r="A133" s="122">
        <v>104</v>
      </c>
      <c r="B133" s="123" t="e">
        <f t="shared" ca="1" si="0"/>
        <v>#DIV/0!</v>
      </c>
      <c r="C133" s="123" t="e">
        <f t="shared" ca="1" si="1"/>
        <v>#DIV/0!</v>
      </c>
      <c r="D133" s="124" t="e">
        <f t="shared" ca="1" si="2"/>
        <v>#DIV/0!</v>
      </c>
      <c r="E133" s="124" t="e">
        <f t="shared" ca="1" si="3"/>
        <v>#DIV/0!</v>
      </c>
      <c r="F133" s="124" t="e">
        <f t="shared" ca="1" si="4"/>
        <v>#DIV/0!</v>
      </c>
      <c r="G133" s="124" t="e">
        <f t="shared" ca="1" si="5"/>
        <v>#DIV/0!</v>
      </c>
      <c r="H133" s="124" t="e">
        <f t="shared" ca="1" si="6"/>
        <v>#DIV/0!</v>
      </c>
      <c r="I133" s="192">
        <f t="shared" si="7"/>
        <v>8.6666666666666661</v>
      </c>
      <c r="J133" s="125">
        <f t="shared" si="10"/>
        <v>0</v>
      </c>
      <c r="K133" s="125">
        <f>J133*('P2 - Financials'!$C$56/12)</f>
        <v>0</v>
      </c>
      <c r="L133" s="125">
        <f t="shared" si="8"/>
        <v>0</v>
      </c>
      <c r="M133" s="125" t="e">
        <f t="shared" ca="1" si="11"/>
        <v>#DIV/0!</v>
      </c>
      <c r="N133" s="125">
        <f t="shared" si="12"/>
        <v>55278.659194907596</v>
      </c>
      <c r="O133" s="125">
        <f>N133*('P2 - Financials'!$E$56/12)</f>
        <v>313.24573543780974</v>
      </c>
      <c r="P133" s="125">
        <f t="shared" si="9"/>
        <v>55591.904930345409</v>
      </c>
      <c r="Q133" s="139"/>
      <c r="R133" s="139"/>
      <c r="S133" s="139"/>
      <c r="T133" s="139"/>
      <c r="U133" s="135"/>
      <c r="V133" s="135"/>
      <c r="W133" s="135"/>
      <c r="X133" s="135"/>
      <c r="Y133" s="135"/>
      <c r="Z133" s="135"/>
    </row>
    <row r="134" spans="1:26" ht="23.25" customHeight="1">
      <c r="A134" s="122">
        <v>105</v>
      </c>
      <c r="B134" s="123" t="e">
        <f t="shared" ca="1" si="0"/>
        <v>#DIV/0!</v>
      </c>
      <c r="C134" s="123" t="e">
        <f t="shared" ca="1" si="1"/>
        <v>#DIV/0!</v>
      </c>
      <c r="D134" s="124" t="e">
        <f t="shared" ca="1" si="2"/>
        <v>#DIV/0!</v>
      </c>
      <c r="E134" s="124" t="e">
        <f t="shared" ca="1" si="3"/>
        <v>#DIV/0!</v>
      </c>
      <c r="F134" s="124" t="e">
        <f t="shared" ca="1" si="4"/>
        <v>#DIV/0!</v>
      </c>
      <c r="G134" s="124" t="e">
        <f t="shared" ca="1" si="5"/>
        <v>#DIV/0!</v>
      </c>
      <c r="H134" s="124" t="e">
        <f t="shared" ca="1" si="6"/>
        <v>#DIV/0!</v>
      </c>
      <c r="I134" s="192">
        <f t="shared" si="7"/>
        <v>8.75</v>
      </c>
      <c r="J134" s="125">
        <f t="shared" si="10"/>
        <v>0</v>
      </c>
      <c r="K134" s="125">
        <f>J134*('P2 - Financials'!$C$56/12)</f>
        <v>0</v>
      </c>
      <c r="L134" s="125">
        <f t="shared" si="8"/>
        <v>0</v>
      </c>
      <c r="M134" s="125" t="e">
        <f t="shared" ca="1" si="11"/>
        <v>#DIV/0!</v>
      </c>
      <c r="N134" s="125">
        <f t="shared" si="12"/>
        <v>55591.904930345409</v>
      </c>
      <c r="O134" s="125">
        <f>N134*('P2 - Financials'!$E$56/12)</f>
        <v>315.02079460529069</v>
      </c>
      <c r="P134" s="125">
        <f t="shared" si="9"/>
        <v>55906.925724950699</v>
      </c>
      <c r="Q134" s="139"/>
      <c r="R134" s="139"/>
      <c r="S134" s="139"/>
      <c r="T134" s="139"/>
      <c r="U134" s="135"/>
      <c r="V134" s="135"/>
      <c r="W134" s="135"/>
      <c r="X134" s="135"/>
      <c r="Y134" s="135"/>
      <c r="Z134" s="135"/>
    </row>
    <row r="135" spans="1:26" ht="23.25" customHeight="1">
      <c r="A135" s="122">
        <v>106</v>
      </c>
      <c r="B135" s="123" t="e">
        <f t="shared" ca="1" si="0"/>
        <v>#DIV/0!</v>
      </c>
      <c r="C135" s="123" t="e">
        <f t="shared" ca="1" si="1"/>
        <v>#DIV/0!</v>
      </c>
      <c r="D135" s="124" t="e">
        <f t="shared" ca="1" si="2"/>
        <v>#DIV/0!</v>
      </c>
      <c r="E135" s="124" t="e">
        <f t="shared" ca="1" si="3"/>
        <v>#DIV/0!</v>
      </c>
      <c r="F135" s="124" t="e">
        <f t="shared" ca="1" si="4"/>
        <v>#DIV/0!</v>
      </c>
      <c r="G135" s="124" t="e">
        <f t="shared" ca="1" si="5"/>
        <v>#DIV/0!</v>
      </c>
      <c r="H135" s="124" t="e">
        <f t="shared" ca="1" si="6"/>
        <v>#DIV/0!</v>
      </c>
      <c r="I135" s="192">
        <f t="shared" si="7"/>
        <v>8.8333333333333339</v>
      </c>
      <c r="J135" s="125">
        <f t="shared" si="10"/>
        <v>0</v>
      </c>
      <c r="K135" s="125">
        <f>J135*('P2 - Financials'!$C$56/12)</f>
        <v>0</v>
      </c>
      <c r="L135" s="125">
        <f t="shared" si="8"/>
        <v>0</v>
      </c>
      <c r="M135" s="125" t="e">
        <f t="shared" ca="1" si="11"/>
        <v>#DIV/0!</v>
      </c>
      <c r="N135" s="125">
        <f t="shared" si="12"/>
        <v>55906.925724950699</v>
      </c>
      <c r="O135" s="125">
        <f>N135*('P2 - Financials'!$E$56/12)</f>
        <v>316.80591244138731</v>
      </c>
      <c r="P135" s="125">
        <f t="shared" si="9"/>
        <v>56223.731637392084</v>
      </c>
      <c r="Q135" s="139"/>
      <c r="R135" s="139"/>
      <c r="S135" s="139"/>
      <c r="T135" s="139"/>
      <c r="U135" s="135"/>
      <c r="V135" s="135"/>
      <c r="W135" s="135"/>
      <c r="X135" s="135"/>
      <c r="Y135" s="135"/>
      <c r="Z135" s="135"/>
    </row>
    <row r="136" spans="1:26" ht="23.25" customHeight="1">
      <c r="A136" s="122">
        <v>107</v>
      </c>
      <c r="B136" s="123" t="e">
        <f t="shared" ca="1" si="0"/>
        <v>#DIV/0!</v>
      </c>
      <c r="C136" s="123" t="e">
        <f t="shared" ca="1" si="1"/>
        <v>#DIV/0!</v>
      </c>
      <c r="D136" s="124" t="e">
        <f t="shared" ca="1" si="2"/>
        <v>#DIV/0!</v>
      </c>
      <c r="E136" s="124" t="e">
        <f t="shared" ca="1" si="3"/>
        <v>#DIV/0!</v>
      </c>
      <c r="F136" s="124" t="e">
        <f t="shared" ca="1" si="4"/>
        <v>#DIV/0!</v>
      </c>
      <c r="G136" s="124" t="e">
        <f t="shared" ca="1" si="5"/>
        <v>#DIV/0!</v>
      </c>
      <c r="H136" s="124" t="e">
        <f t="shared" ca="1" si="6"/>
        <v>#DIV/0!</v>
      </c>
      <c r="I136" s="192">
        <f t="shared" si="7"/>
        <v>8.9166666666666661</v>
      </c>
      <c r="J136" s="125">
        <f t="shared" si="10"/>
        <v>0</v>
      </c>
      <c r="K136" s="125">
        <f>J136*('P2 - Financials'!$C$56/12)</f>
        <v>0</v>
      </c>
      <c r="L136" s="125">
        <f t="shared" si="8"/>
        <v>0</v>
      </c>
      <c r="M136" s="125" t="e">
        <f t="shared" ca="1" si="11"/>
        <v>#DIV/0!</v>
      </c>
      <c r="N136" s="125">
        <f t="shared" si="12"/>
        <v>56223.731637392084</v>
      </c>
      <c r="O136" s="125">
        <f>N136*('P2 - Financials'!$E$56/12)</f>
        <v>318.60114594522184</v>
      </c>
      <c r="P136" s="125">
        <f t="shared" si="9"/>
        <v>56542.332783337304</v>
      </c>
      <c r="Q136" s="139"/>
      <c r="R136" s="139"/>
      <c r="S136" s="139"/>
      <c r="T136" s="139"/>
      <c r="U136" s="135"/>
      <c r="V136" s="135"/>
      <c r="W136" s="135"/>
      <c r="X136" s="135"/>
      <c r="Y136" s="135"/>
      <c r="Z136" s="135"/>
    </row>
    <row r="137" spans="1:26" ht="23.25" customHeight="1">
      <c r="A137" s="122">
        <v>108</v>
      </c>
      <c r="B137" s="123" t="e">
        <f t="shared" ca="1" si="0"/>
        <v>#DIV/0!</v>
      </c>
      <c r="C137" s="123" t="e">
        <f t="shared" ca="1" si="1"/>
        <v>#DIV/0!</v>
      </c>
      <c r="D137" s="124" t="e">
        <f t="shared" ca="1" si="2"/>
        <v>#DIV/0!</v>
      </c>
      <c r="E137" s="124" t="e">
        <f t="shared" ca="1" si="3"/>
        <v>#DIV/0!</v>
      </c>
      <c r="F137" s="124" t="e">
        <f t="shared" ca="1" si="4"/>
        <v>#DIV/0!</v>
      </c>
      <c r="G137" s="124" t="e">
        <f t="shared" ca="1" si="5"/>
        <v>#DIV/0!</v>
      </c>
      <c r="H137" s="124" t="e">
        <f t="shared" ca="1" si="6"/>
        <v>#DIV/0!</v>
      </c>
      <c r="I137" s="192">
        <f t="shared" si="7"/>
        <v>9</v>
      </c>
      <c r="J137" s="125">
        <f t="shared" si="10"/>
        <v>0</v>
      </c>
      <c r="K137" s="125">
        <f>J137*('P2 - Financials'!$C$56/12)</f>
        <v>0</v>
      </c>
      <c r="L137" s="125">
        <f t="shared" si="8"/>
        <v>0</v>
      </c>
      <c r="M137" s="125" t="e">
        <f t="shared" ca="1" si="11"/>
        <v>#DIV/0!</v>
      </c>
      <c r="N137" s="125">
        <f t="shared" si="12"/>
        <v>56542.332783337304</v>
      </c>
      <c r="O137" s="125">
        <f>N137*('P2 - Financials'!$E$56/12)</f>
        <v>320.40655243891143</v>
      </c>
      <c r="P137" s="125">
        <f t="shared" si="9"/>
        <v>56862.739335776212</v>
      </c>
      <c r="Q137" s="139"/>
      <c r="R137" s="139"/>
      <c r="S137" s="139"/>
      <c r="T137" s="139"/>
      <c r="U137" s="135"/>
      <c r="V137" s="135"/>
      <c r="W137" s="135"/>
      <c r="X137" s="135"/>
      <c r="Y137" s="135"/>
      <c r="Z137" s="135"/>
    </row>
    <row r="138" spans="1:26" ht="23.25" customHeight="1">
      <c r="A138" s="122">
        <v>109</v>
      </c>
      <c r="B138" s="123" t="e">
        <f t="shared" ca="1" si="0"/>
        <v>#DIV/0!</v>
      </c>
      <c r="C138" s="123" t="e">
        <f t="shared" ca="1" si="1"/>
        <v>#DIV/0!</v>
      </c>
      <c r="D138" s="124" t="e">
        <f t="shared" ca="1" si="2"/>
        <v>#DIV/0!</v>
      </c>
      <c r="E138" s="124" t="e">
        <f t="shared" ca="1" si="3"/>
        <v>#DIV/0!</v>
      </c>
      <c r="F138" s="124" t="e">
        <f t="shared" ca="1" si="4"/>
        <v>#DIV/0!</v>
      </c>
      <c r="G138" s="124" t="e">
        <f t="shared" ca="1" si="5"/>
        <v>#DIV/0!</v>
      </c>
      <c r="H138" s="124" t="e">
        <f t="shared" ca="1" si="6"/>
        <v>#DIV/0!</v>
      </c>
      <c r="I138" s="192">
        <f t="shared" si="7"/>
        <v>9.0833333333333339</v>
      </c>
      <c r="J138" s="125">
        <f t="shared" si="10"/>
        <v>0</v>
      </c>
      <c r="K138" s="125">
        <f>J138*('P2 - Financials'!$C$56/12)</f>
        <v>0</v>
      </c>
      <c r="L138" s="125">
        <f t="shared" si="8"/>
        <v>0</v>
      </c>
      <c r="M138" s="125" t="e">
        <f t="shared" ca="1" si="11"/>
        <v>#DIV/0!</v>
      </c>
      <c r="N138" s="125">
        <f t="shared" si="12"/>
        <v>56862.739335776212</v>
      </c>
      <c r="O138" s="125">
        <f>N138*('P2 - Financials'!$E$56/12)</f>
        <v>322.22218956939855</v>
      </c>
      <c r="P138" s="125">
        <f t="shared" si="9"/>
        <v>57184.961525345614</v>
      </c>
      <c r="Q138" s="139"/>
      <c r="R138" s="139"/>
      <c r="S138" s="139"/>
      <c r="T138" s="139"/>
      <c r="U138" s="135"/>
      <c r="V138" s="135"/>
      <c r="W138" s="135"/>
      <c r="X138" s="135"/>
      <c r="Y138" s="135"/>
      <c r="Z138" s="135"/>
    </row>
    <row r="139" spans="1:26" ht="23.25" customHeight="1">
      <c r="A139" s="122">
        <v>110</v>
      </c>
      <c r="B139" s="123" t="e">
        <f t="shared" ca="1" si="0"/>
        <v>#DIV/0!</v>
      </c>
      <c r="C139" s="123" t="e">
        <f t="shared" ca="1" si="1"/>
        <v>#DIV/0!</v>
      </c>
      <c r="D139" s="124" t="e">
        <f t="shared" ca="1" si="2"/>
        <v>#DIV/0!</v>
      </c>
      <c r="E139" s="124" t="e">
        <f t="shared" ca="1" si="3"/>
        <v>#DIV/0!</v>
      </c>
      <c r="F139" s="124" t="e">
        <f t="shared" ca="1" si="4"/>
        <v>#DIV/0!</v>
      </c>
      <c r="G139" s="124" t="e">
        <f t="shared" ca="1" si="5"/>
        <v>#DIV/0!</v>
      </c>
      <c r="H139" s="124" t="e">
        <f t="shared" ca="1" si="6"/>
        <v>#DIV/0!</v>
      </c>
      <c r="I139" s="192">
        <f t="shared" si="7"/>
        <v>9.1666666666666661</v>
      </c>
      <c r="J139" s="125">
        <f t="shared" si="10"/>
        <v>0</v>
      </c>
      <c r="K139" s="125">
        <f>J139*('P2 - Financials'!$C$56/12)</f>
        <v>0</v>
      </c>
      <c r="L139" s="125">
        <f t="shared" si="8"/>
        <v>0</v>
      </c>
      <c r="M139" s="125" t="e">
        <f t="shared" ca="1" si="11"/>
        <v>#DIV/0!</v>
      </c>
      <c r="N139" s="125">
        <f t="shared" si="12"/>
        <v>57184.961525345614</v>
      </c>
      <c r="O139" s="125">
        <f>N139*('P2 - Financials'!$E$56/12)</f>
        <v>324.04811531029185</v>
      </c>
      <c r="P139" s="125">
        <f t="shared" si="9"/>
        <v>57509.009640655902</v>
      </c>
      <c r="Q139" s="139"/>
      <c r="R139" s="139"/>
      <c r="S139" s="139"/>
      <c r="T139" s="139"/>
      <c r="U139" s="135"/>
      <c r="V139" s="135"/>
      <c r="W139" s="135"/>
      <c r="X139" s="135"/>
      <c r="Y139" s="135"/>
      <c r="Z139" s="135"/>
    </row>
    <row r="140" spans="1:26" ht="23.25" customHeight="1">
      <c r="A140" s="122">
        <v>111</v>
      </c>
      <c r="B140" s="123" t="e">
        <f t="shared" ca="1" si="0"/>
        <v>#DIV/0!</v>
      </c>
      <c r="C140" s="123" t="e">
        <f t="shared" ca="1" si="1"/>
        <v>#DIV/0!</v>
      </c>
      <c r="D140" s="124" t="e">
        <f t="shared" ca="1" si="2"/>
        <v>#DIV/0!</v>
      </c>
      <c r="E140" s="124" t="e">
        <f t="shared" ca="1" si="3"/>
        <v>#DIV/0!</v>
      </c>
      <c r="F140" s="124" t="e">
        <f t="shared" ca="1" si="4"/>
        <v>#DIV/0!</v>
      </c>
      <c r="G140" s="124" t="e">
        <f t="shared" ca="1" si="5"/>
        <v>#DIV/0!</v>
      </c>
      <c r="H140" s="124" t="e">
        <f t="shared" ca="1" si="6"/>
        <v>#DIV/0!</v>
      </c>
      <c r="I140" s="192">
        <f t="shared" si="7"/>
        <v>9.25</v>
      </c>
      <c r="J140" s="125">
        <f t="shared" si="10"/>
        <v>0</v>
      </c>
      <c r="K140" s="125">
        <f>J140*('P2 - Financials'!$C$56/12)</f>
        <v>0</v>
      </c>
      <c r="L140" s="125">
        <f t="shared" si="8"/>
        <v>0</v>
      </c>
      <c r="M140" s="125" t="e">
        <f t="shared" ca="1" si="11"/>
        <v>#DIV/0!</v>
      </c>
      <c r="N140" s="125">
        <f t="shared" si="12"/>
        <v>57509.009640655902</v>
      </c>
      <c r="O140" s="125">
        <f>N140*('P2 - Financials'!$E$56/12)</f>
        <v>325.88438796371679</v>
      </c>
      <c r="P140" s="125">
        <f t="shared" si="9"/>
        <v>57834.894028619616</v>
      </c>
      <c r="Q140" s="139"/>
      <c r="R140" s="139"/>
      <c r="S140" s="139"/>
      <c r="T140" s="139"/>
      <c r="U140" s="135"/>
      <c r="V140" s="135"/>
      <c r="W140" s="135"/>
      <c r="X140" s="135"/>
      <c r="Y140" s="135"/>
      <c r="Z140" s="135"/>
    </row>
    <row r="141" spans="1:26" ht="23.25" customHeight="1">
      <c r="A141" s="122">
        <v>112</v>
      </c>
      <c r="B141" s="123" t="e">
        <f t="shared" ca="1" si="0"/>
        <v>#DIV/0!</v>
      </c>
      <c r="C141" s="123" t="e">
        <f t="shared" ca="1" si="1"/>
        <v>#DIV/0!</v>
      </c>
      <c r="D141" s="124" t="e">
        <f t="shared" ca="1" si="2"/>
        <v>#DIV/0!</v>
      </c>
      <c r="E141" s="124" t="e">
        <f t="shared" ca="1" si="3"/>
        <v>#DIV/0!</v>
      </c>
      <c r="F141" s="124" t="e">
        <f t="shared" ca="1" si="4"/>
        <v>#DIV/0!</v>
      </c>
      <c r="G141" s="124" t="e">
        <f t="shared" ca="1" si="5"/>
        <v>#DIV/0!</v>
      </c>
      <c r="H141" s="124" t="e">
        <f t="shared" ca="1" si="6"/>
        <v>#DIV/0!</v>
      </c>
      <c r="I141" s="192">
        <f t="shared" si="7"/>
        <v>9.3333333333333339</v>
      </c>
      <c r="J141" s="125">
        <f t="shared" si="10"/>
        <v>0</v>
      </c>
      <c r="K141" s="125">
        <f>J141*('P2 - Financials'!$C$56/12)</f>
        <v>0</v>
      </c>
      <c r="L141" s="125">
        <f t="shared" si="8"/>
        <v>0</v>
      </c>
      <c r="M141" s="125" t="e">
        <f t="shared" ca="1" si="11"/>
        <v>#DIV/0!</v>
      </c>
      <c r="N141" s="125">
        <f t="shared" si="12"/>
        <v>57834.894028619616</v>
      </c>
      <c r="O141" s="125">
        <f>N141*('P2 - Financials'!$E$56/12)</f>
        <v>327.73106616217785</v>
      </c>
      <c r="P141" s="125">
        <f t="shared" si="9"/>
        <v>58162.625094781797</v>
      </c>
      <c r="Q141" s="139"/>
      <c r="R141" s="139"/>
      <c r="S141" s="139"/>
      <c r="T141" s="139"/>
      <c r="U141" s="135"/>
      <c r="V141" s="135"/>
      <c r="W141" s="135"/>
      <c r="X141" s="135"/>
      <c r="Y141" s="135"/>
      <c r="Z141" s="135"/>
    </row>
    <row r="142" spans="1:26" ht="23.25" customHeight="1">
      <c r="A142" s="122">
        <v>113</v>
      </c>
      <c r="B142" s="123" t="e">
        <f t="shared" ca="1" si="0"/>
        <v>#DIV/0!</v>
      </c>
      <c r="C142" s="123" t="e">
        <f t="shared" ca="1" si="1"/>
        <v>#DIV/0!</v>
      </c>
      <c r="D142" s="124" t="e">
        <f t="shared" ca="1" si="2"/>
        <v>#DIV/0!</v>
      </c>
      <c r="E142" s="124" t="e">
        <f t="shared" ca="1" si="3"/>
        <v>#DIV/0!</v>
      </c>
      <c r="F142" s="124" t="e">
        <f t="shared" ca="1" si="4"/>
        <v>#DIV/0!</v>
      </c>
      <c r="G142" s="124" t="e">
        <f t="shared" ca="1" si="5"/>
        <v>#DIV/0!</v>
      </c>
      <c r="H142" s="124" t="e">
        <f t="shared" ca="1" si="6"/>
        <v>#DIV/0!</v>
      </c>
      <c r="I142" s="192">
        <f t="shared" si="7"/>
        <v>9.4166666666666661</v>
      </c>
      <c r="J142" s="125">
        <f t="shared" si="10"/>
        <v>0</v>
      </c>
      <c r="K142" s="125">
        <f>J142*('P2 - Financials'!$C$56/12)</f>
        <v>0</v>
      </c>
      <c r="L142" s="125">
        <f t="shared" si="8"/>
        <v>0</v>
      </c>
      <c r="M142" s="125" t="e">
        <f t="shared" ca="1" si="11"/>
        <v>#DIV/0!</v>
      </c>
      <c r="N142" s="125">
        <f t="shared" si="12"/>
        <v>58162.625094781797</v>
      </c>
      <c r="O142" s="125">
        <f>N142*('P2 - Financials'!$E$56/12)</f>
        <v>329.58820887043021</v>
      </c>
      <c r="P142" s="125">
        <f t="shared" si="9"/>
        <v>58492.213303652228</v>
      </c>
      <c r="Q142" s="139"/>
      <c r="R142" s="139"/>
      <c r="S142" s="139"/>
      <c r="T142" s="139"/>
      <c r="U142" s="135"/>
      <c r="V142" s="135"/>
      <c r="W142" s="135"/>
      <c r="X142" s="135"/>
      <c r="Y142" s="135"/>
      <c r="Z142" s="135"/>
    </row>
    <row r="143" spans="1:26" ht="23.25" customHeight="1">
      <c r="A143" s="122">
        <v>114</v>
      </c>
      <c r="B143" s="123" t="e">
        <f t="shared" ca="1" si="0"/>
        <v>#DIV/0!</v>
      </c>
      <c r="C143" s="123" t="e">
        <f t="shared" ca="1" si="1"/>
        <v>#DIV/0!</v>
      </c>
      <c r="D143" s="124" t="e">
        <f t="shared" ca="1" si="2"/>
        <v>#DIV/0!</v>
      </c>
      <c r="E143" s="124" t="e">
        <f t="shared" ca="1" si="3"/>
        <v>#DIV/0!</v>
      </c>
      <c r="F143" s="124" t="e">
        <f t="shared" ca="1" si="4"/>
        <v>#DIV/0!</v>
      </c>
      <c r="G143" s="124" t="e">
        <f t="shared" ca="1" si="5"/>
        <v>#DIV/0!</v>
      </c>
      <c r="H143" s="124" t="e">
        <f t="shared" ca="1" si="6"/>
        <v>#DIV/0!</v>
      </c>
      <c r="I143" s="192">
        <f t="shared" si="7"/>
        <v>9.5</v>
      </c>
      <c r="J143" s="125">
        <f t="shared" si="10"/>
        <v>0</v>
      </c>
      <c r="K143" s="125">
        <f>J143*('P2 - Financials'!$C$56/12)</f>
        <v>0</v>
      </c>
      <c r="L143" s="125">
        <f t="shared" si="8"/>
        <v>0</v>
      </c>
      <c r="M143" s="125" t="e">
        <f t="shared" ca="1" si="11"/>
        <v>#DIV/0!</v>
      </c>
      <c r="N143" s="125">
        <f t="shared" si="12"/>
        <v>58492.213303652228</v>
      </c>
      <c r="O143" s="125">
        <f>N143*('P2 - Financials'!$E$56/12)</f>
        <v>331.45587538736265</v>
      </c>
      <c r="P143" s="125">
        <f t="shared" si="9"/>
        <v>58823.669179039593</v>
      </c>
      <c r="Q143" s="139"/>
      <c r="R143" s="139"/>
      <c r="S143" s="139"/>
      <c r="T143" s="139"/>
      <c r="U143" s="135"/>
      <c r="V143" s="135"/>
      <c r="W143" s="135"/>
      <c r="X143" s="135"/>
      <c r="Y143" s="135"/>
      <c r="Z143" s="135"/>
    </row>
    <row r="144" spans="1:26" ht="23.25" customHeight="1">
      <c r="A144" s="122">
        <v>115</v>
      </c>
      <c r="B144" s="123" t="e">
        <f t="shared" ca="1" si="0"/>
        <v>#DIV/0!</v>
      </c>
      <c r="C144" s="123" t="e">
        <f t="shared" ca="1" si="1"/>
        <v>#DIV/0!</v>
      </c>
      <c r="D144" s="124" t="e">
        <f t="shared" ca="1" si="2"/>
        <v>#DIV/0!</v>
      </c>
      <c r="E144" s="124" t="e">
        <f t="shared" ca="1" si="3"/>
        <v>#DIV/0!</v>
      </c>
      <c r="F144" s="124" t="e">
        <f t="shared" ca="1" si="4"/>
        <v>#DIV/0!</v>
      </c>
      <c r="G144" s="124" t="e">
        <f t="shared" ca="1" si="5"/>
        <v>#DIV/0!</v>
      </c>
      <c r="H144" s="124" t="e">
        <f t="shared" ca="1" si="6"/>
        <v>#DIV/0!</v>
      </c>
      <c r="I144" s="192">
        <f t="shared" si="7"/>
        <v>9.5833333333333339</v>
      </c>
      <c r="J144" s="125">
        <f t="shared" si="10"/>
        <v>0</v>
      </c>
      <c r="K144" s="125">
        <f>J144*('P2 - Financials'!$C$56/12)</f>
        <v>0</v>
      </c>
      <c r="L144" s="125">
        <f t="shared" si="8"/>
        <v>0</v>
      </c>
      <c r="M144" s="125" t="e">
        <f t="shared" ca="1" si="11"/>
        <v>#DIV/0!</v>
      </c>
      <c r="N144" s="125">
        <f t="shared" si="12"/>
        <v>58823.669179039593</v>
      </c>
      <c r="O144" s="125">
        <f>N144*('P2 - Financials'!$E$56/12)</f>
        <v>333.33412534789107</v>
      </c>
      <c r="P144" s="125">
        <f t="shared" si="9"/>
        <v>59157.003304387486</v>
      </c>
      <c r="Q144" s="139"/>
      <c r="R144" s="139"/>
      <c r="S144" s="139"/>
      <c r="T144" s="139"/>
      <c r="U144" s="135"/>
      <c r="V144" s="135"/>
      <c r="W144" s="135"/>
      <c r="X144" s="135"/>
      <c r="Y144" s="135"/>
      <c r="Z144" s="135"/>
    </row>
    <row r="145" spans="1:26" ht="23.25" customHeight="1">
      <c r="A145" s="122">
        <v>116</v>
      </c>
      <c r="B145" s="123" t="e">
        <f t="shared" ca="1" si="0"/>
        <v>#DIV/0!</v>
      </c>
      <c r="C145" s="123" t="e">
        <f t="shared" ca="1" si="1"/>
        <v>#DIV/0!</v>
      </c>
      <c r="D145" s="124" t="e">
        <f t="shared" ca="1" si="2"/>
        <v>#DIV/0!</v>
      </c>
      <c r="E145" s="124" t="e">
        <f t="shared" ca="1" si="3"/>
        <v>#DIV/0!</v>
      </c>
      <c r="F145" s="124" t="e">
        <f t="shared" ca="1" si="4"/>
        <v>#DIV/0!</v>
      </c>
      <c r="G145" s="124" t="e">
        <f t="shared" ca="1" si="5"/>
        <v>#DIV/0!</v>
      </c>
      <c r="H145" s="124" t="e">
        <f t="shared" ca="1" si="6"/>
        <v>#DIV/0!</v>
      </c>
      <c r="I145" s="192">
        <f t="shared" si="7"/>
        <v>9.6666666666666661</v>
      </c>
      <c r="J145" s="125">
        <f t="shared" si="10"/>
        <v>0</v>
      </c>
      <c r="K145" s="125">
        <f>J145*('P2 - Financials'!$C$56/12)</f>
        <v>0</v>
      </c>
      <c r="L145" s="125">
        <f t="shared" si="8"/>
        <v>0</v>
      </c>
      <c r="M145" s="125" t="e">
        <f t="shared" ca="1" si="11"/>
        <v>#DIV/0!</v>
      </c>
      <c r="N145" s="125">
        <f t="shared" si="12"/>
        <v>59157.003304387486</v>
      </c>
      <c r="O145" s="125">
        <f>N145*('P2 - Financials'!$E$56/12)</f>
        <v>335.22301872486247</v>
      </c>
      <c r="P145" s="125">
        <f t="shared" si="9"/>
        <v>59492.226323112351</v>
      </c>
      <c r="Q145" s="139"/>
      <c r="R145" s="139"/>
      <c r="S145" s="139"/>
      <c r="T145" s="139"/>
      <c r="U145" s="135"/>
      <c r="V145" s="135"/>
      <c r="W145" s="135"/>
      <c r="X145" s="135"/>
      <c r="Y145" s="135"/>
      <c r="Z145" s="135"/>
    </row>
    <row r="146" spans="1:26" ht="23.25" customHeight="1">
      <c r="A146" s="122">
        <v>117</v>
      </c>
      <c r="B146" s="123" t="e">
        <f t="shared" ca="1" si="0"/>
        <v>#DIV/0!</v>
      </c>
      <c r="C146" s="123" t="e">
        <f t="shared" ca="1" si="1"/>
        <v>#DIV/0!</v>
      </c>
      <c r="D146" s="124" t="e">
        <f t="shared" ca="1" si="2"/>
        <v>#DIV/0!</v>
      </c>
      <c r="E146" s="124" t="e">
        <f t="shared" ca="1" si="3"/>
        <v>#DIV/0!</v>
      </c>
      <c r="F146" s="124" t="e">
        <f t="shared" ca="1" si="4"/>
        <v>#DIV/0!</v>
      </c>
      <c r="G146" s="124" t="e">
        <f t="shared" ca="1" si="5"/>
        <v>#DIV/0!</v>
      </c>
      <c r="H146" s="124" t="e">
        <f t="shared" ca="1" si="6"/>
        <v>#DIV/0!</v>
      </c>
      <c r="I146" s="192">
        <f t="shared" si="7"/>
        <v>9.75</v>
      </c>
      <c r="J146" s="125">
        <f t="shared" si="10"/>
        <v>0</v>
      </c>
      <c r="K146" s="125">
        <f>J146*('P2 - Financials'!$C$56/12)</f>
        <v>0</v>
      </c>
      <c r="L146" s="125">
        <f t="shared" si="8"/>
        <v>0</v>
      </c>
      <c r="M146" s="125" t="e">
        <f t="shared" ca="1" si="11"/>
        <v>#DIV/0!</v>
      </c>
      <c r="N146" s="125">
        <f t="shared" si="12"/>
        <v>59492.226323112351</v>
      </c>
      <c r="O146" s="125">
        <f>N146*('P2 - Financials'!$E$56/12)</f>
        <v>337.12261583097001</v>
      </c>
      <c r="P146" s="125">
        <f t="shared" si="9"/>
        <v>59829.348938943323</v>
      </c>
      <c r="Q146" s="139"/>
      <c r="R146" s="139"/>
      <c r="S146" s="139"/>
      <c r="T146" s="139"/>
      <c r="U146" s="135"/>
      <c r="V146" s="135"/>
      <c r="W146" s="135"/>
      <c r="X146" s="135"/>
      <c r="Y146" s="135"/>
      <c r="Z146" s="135"/>
    </row>
    <row r="147" spans="1:26" ht="23.25" customHeight="1">
      <c r="A147" s="122">
        <v>118</v>
      </c>
      <c r="B147" s="123" t="e">
        <f t="shared" ca="1" si="0"/>
        <v>#DIV/0!</v>
      </c>
      <c r="C147" s="123" t="e">
        <f t="shared" ca="1" si="1"/>
        <v>#DIV/0!</v>
      </c>
      <c r="D147" s="124" t="e">
        <f t="shared" ca="1" si="2"/>
        <v>#DIV/0!</v>
      </c>
      <c r="E147" s="124" t="e">
        <f t="shared" ca="1" si="3"/>
        <v>#DIV/0!</v>
      </c>
      <c r="F147" s="124" t="e">
        <f t="shared" ca="1" si="4"/>
        <v>#DIV/0!</v>
      </c>
      <c r="G147" s="124" t="e">
        <f t="shared" ca="1" si="5"/>
        <v>#DIV/0!</v>
      </c>
      <c r="H147" s="124" t="e">
        <f t="shared" ca="1" si="6"/>
        <v>#DIV/0!</v>
      </c>
      <c r="I147" s="192">
        <f t="shared" si="7"/>
        <v>9.8333333333333339</v>
      </c>
      <c r="J147" s="125">
        <f t="shared" si="10"/>
        <v>0</v>
      </c>
      <c r="K147" s="125">
        <f>J147*('P2 - Financials'!$C$56/12)</f>
        <v>0</v>
      </c>
      <c r="L147" s="125">
        <f t="shared" si="8"/>
        <v>0</v>
      </c>
      <c r="M147" s="125" t="e">
        <f t="shared" ca="1" si="11"/>
        <v>#DIV/0!</v>
      </c>
      <c r="N147" s="125">
        <f t="shared" si="12"/>
        <v>59829.348938943323</v>
      </c>
      <c r="O147" s="125">
        <f>N147*('P2 - Financials'!$E$56/12)</f>
        <v>339.03297732067887</v>
      </c>
      <c r="P147" s="125">
        <f t="shared" si="9"/>
        <v>60168.381916263999</v>
      </c>
      <c r="Q147" s="139"/>
      <c r="R147" s="139"/>
      <c r="S147" s="139"/>
      <c r="T147" s="139"/>
      <c r="U147" s="135"/>
      <c r="V147" s="135"/>
      <c r="W147" s="135"/>
      <c r="X147" s="135"/>
      <c r="Y147" s="135"/>
      <c r="Z147" s="135"/>
    </row>
    <row r="148" spans="1:26" ht="23.25" customHeight="1">
      <c r="A148" s="122">
        <v>119</v>
      </c>
      <c r="B148" s="123" t="e">
        <f t="shared" ca="1" si="0"/>
        <v>#DIV/0!</v>
      </c>
      <c r="C148" s="123" t="e">
        <f t="shared" ca="1" si="1"/>
        <v>#DIV/0!</v>
      </c>
      <c r="D148" s="124" t="e">
        <f t="shared" ca="1" si="2"/>
        <v>#DIV/0!</v>
      </c>
      <c r="E148" s="124" t="e">
        <f t="shared" ca="1" si="3"/>
        <v>#DIV/0!</v>
      </c>
      <c r="F148" s="124" t="e">
        <f t="shared" ca="1" si="4"/>
        <v>#DIV/0!</v>
      </c>
      <c r="G148" s="124" t="e">
        <f t="shared" ca="1" si="5"/>
        <v>#DIV/0!</v>
      </c>
      <c r="H148" s="124" t="e">
        <f t="shared" ca="1" si="6"/>
        <v>#DIV/0!</v>
      </c>
      <c r="I148" s="192">
        <f t="shared" si="7"/>
        <v>9.9166666666666661</v>
      </c>
      <c r="J148" s="125">
        <f t="shared" si="10"/>
        <v>0</v>
      </c>
      <c r="K148" s="125">
        <f>J148*('P2 - Financials'!$C$56/12)</f>
        <v>0</v>
      </c>
      <c r="L148" s="125">
        <f t="shared" si="8"/>
        <v>0</v>
      </c>
      <c r="M148" s="125" t="e">
        <f t="shared" ca="1" si="11"/>
        <v>#DIV/0!</v>
      </c>
      <c r="N148" s="125">
        <f t="shared" si="12"/>
        <v>60168.381916263999</v>
      </c>
      <c r="O148" s="125">
        <f>N148*('P2 - Financials'!$E$56/12)</f>
        <v>340.95416419216269</v>
      </c>
      <c r="P148" s="125">
        <f t="shared" si="9"/>
        <v>60509.33608045616</v>
      </c>
      <c r="Q148" s="139"/>
      <c r="R148" s="139"/>
      <c r="S148" s="139"/>
      <c r="T148" s="139"/>
      <c r="U148" s="135"/>
      <c r="V148" s="135"/>
      <c r="W148" s="135"/>
      <c r="X148" s="135"/>
      <c r="Y148" s="135"/>
      <c r="Z148" s="135"/>
    </row>
    <row r="149" spans="1:26" ht="23.25" customHeight="1">
      <c r="A149" s="122">
        <v>120</v>
      </c>
      <c r="B149" s="123" t="e">
        <f t="shared" ca="1" si="0"/>
        <v>#DIV/0!</v>
      </c>
      <c r="C149" s="123" t="e">
        <f t="shared" ca="1" si="1"/>
        <v>#DIV/0!</v>
      </c>
      <c r="D149" s="124" t="e">
        <f t="shared" ca="1" si="2"/>
        <v>#DIV/0!</v>
      </c>
      <c r="E149" s="124" t="e">
        <f t="shared" ca="1" si="3"/>
        <v>#DIV/0!</v>
      </c>
      <c r="F149" s="124" t="e">
        <f t="shared" ca="1" si="4"/>
        <v>#DIV/0!</v>
      </c>
      <c r="G149" s="124" t="e">
        <f t="shared" ca="1" si="5"/>
        <v>#DIV/0!</v>
      </c>
      <c r="H149" s="124" t="e">
        <f t="shared" ca="1" si="6"/>
        <v>#DIV/0!</v>
      </c>
      <c r="I149" s="192">
        <f t="shared" si="7"/>
        <v>10</v>
      </c>
      <c r="J149" s="125">
        <f t="shared" si="10"/>
        <v>0</v>
      </c>
      <c r="K149" s="125">
        <f>J149*('P2 - Financials'!$C$56/12)</f>
        <v>0</v>
      </c>
      <c r="L149" s="125">
        <f t="shared" si="8"/>
        <v>0</v>
      </c>
      <c r="M149" s="125" t="e">
        <f t="shared" ca="1" si="11"/>
        <v>#DIV/0!</v>
      </c>
      <c r="N149" s="125">
        <f t="shared" si="12"/>
        <v>60509.33608045616</v>
      </c>
      <c r="O149" s="125">
        <f>N149*('P2 - Financials'!$E$56/12)</f>
        <v>342.8862377892516</v>
      </c>
      <c r="P149" s="125">
        <f t="shared" si="9"/>
        <v>60852.222318245411</v>
      </c>
      <c r="Q149" s="139"/>
      <c r="R149" s="139"/>
      <c r="S149" s="139"/>
      <c r="T149" s="139"/>
      <c r="U149" s="135"/>
      <c r="V149" s="135"/>
      <c r="W149" s="135"/>
      <c r="X149" s="135"/>
      <c r="Y149" s="135"/>
      <c r="Z149" s="135"/>
    </row>
    <row r="150" spans="1:26" ht="23.25" customHeight="1">
      <c r="A150" s="122">
        <v>121</v>
      </c>
      <c r="B150" s="123" t="e">
        <f t="shared" ca="1" si="0"/>
        <v>#DIV/0!</v>
      </c>
      <c r="C150" s="123" t="e">
        <f t="shared" ca="1" si="1"/>
        <v>#DIV/0!</v>
      </c>
      <c r="D150" s="124" t="e">
        <f t="shared" ca="1" si="2"/>
        <v>#DIV/0!</v>
      </c>
      <c r="E150" s="124" t="e">
        <f t="shared" ca="1" si="3"/>
        <v>#DIV/0!</v>
      </c>
      <c r="F150" s="124" t="e">
        <f t="shared" ca="1" si="4"/>
        <v>#DIV/0!</v>
      </c>
      <c r="G150" s="124" t="e">
        <f t="shared" ca="1" si="5"/>
        <v>#DIV/0!</v>
      </c>
      <c r="H150" s="124" t="e">
        <f t="shared" ca="1" si="6"/>
        <v>#DIV/0!</v>
      </c>
      <c r="I150" s="192">
        <f t="shared" si="7"/>
        <v>10.083333333333334</v>
      </c>
      <c r="J150" s="125">
        <f t="shared" si="10"/>
        <v>0</v>
      </c>
      <c r="K150" s="125">
        <f>J150*('P2 - Financials'!$C$56/12)</f>
        <v>0</v>
      </c>
      <c r="L150" s="125">
        <f t="shared" si="8"/>
        <v>0</v>
      </c>
      <c r="M150" s="125" t="e">
        <f t="shared" ca="1" si="11"/>
        <v>#DIV/0!</v>
      </c>
      <c r="N150" s="125">
        <f t="shared" si="12"/>
        <v>60852.222318245411</v>
      </c>
      <c r="O150" s="125">
        <f>N150*('P2 - Financials'!$E$56/12)</f>
        <v>344.8292598033907</v>
      </c>
      <c r="P150" s="125">
        <f t="shared" si="9"/>
        <v>61197.051578048799</v>
      </c>
      <c r="Q150" s="139"/>
      <c r="R150" s="139"/>
      <c r="S150" s="139"/>
      <c r="T150" s="139"/>
      <c r="U150" s="135"/>
      <c r="V150" s="135"/>
      <c r="W150" s="135"/>
      <c r="X150" s="135"/>
      <c r="Y150" s="135"/>
      <c r="Z150" s="135"/>
    </row>
    <row r="151" spans="1:26" ht="23.25" customHeight="1">
      <c r="A151" s="122">
        <v>122</v>
      </c>
      <c r="B151" s="123" t="e">
        <f t="shared" ca="1" si="0"/>
        <v>#DIV/0!</v>
      </c>
      <c r="C151" s="123" t="e">
        <f t="shared" ca="1" si="1"/>
        <v>#DIV/0!</v>
      </c>
      <c r="D151" s="124" t="e">
        <f t="shared" ca="1" si="2"/>
        <v>#DIV/0!</v>
      </c>
      <c r="E151" s="124" t="e">
        <f t="shared" ca="1" si="3"/>
        <v>#DIV/0!</v>
      </c>
      <c r="F151" s="124" t="e">
        <f t="shared" ca="1" si="4"/>
        <v>#DIV/0!</v>
      </c>
      <c r="G151" s="124" t="e">
        <f t="shared" ca="1" si="5"/>
        <v>#DIV/0!</v>
      </c>
      <c r="H151" s="124" t="e">
        <f t="shared" ca="1" si="6"/>
        <v>#DIV/0!</v>
      </c>
      <c r="I151" s="192">
        <f t="shared" si="7"/>
        <v>10.166666666666666</v>
      </c>
      <c r="J151" s="125">
        <f t="shared" si="10"/>
        <v>0</v>
      </c>
      <c r="K151" s="125">
        <f>J151*('P2 - Financials'!$C$56/12)</f>
        <v>0</v>
      </c>
      <c r="L151" s="125">
        <f t="shared" si="8"/>
        <v>0</v>
      </c>
      <c r="M151" s="125" t="e">
        <f t="shared" ca="1" si="11"/>
        <v>#DIV/0!</v>
      </c>
      <c r="N151" s="125">
        <f t="shared" si="12"/>
        <v>61197.051578048799</v>
      </c>
      <c r="O151" s="125">
        <f>N151*('P2 - Financials'!$E$56/12)</f>
        <v>346.78329227560988</v>
      </c>
      <c r="P151" s="125">
        <f t="shared" si="9"/>
        <v>61543.834870324412</v>
      </c>
      <c r="Q151" s="139"/>
      <c r="R151" s="139"/>
      <c r="S151" s="139"/>
      <c r="T151" s="139"/>
      <c r="U151" s="135"/>
      <c r="V151" s="135"/>
      <c r="W151" s="135"/>
      <c r="X151" s="135"/>
      <c r="Y151" s="135"/>
      <c r="Z151" s="135"/>
    </row>
    <row r="152" spans="1:26" ht="23.25" customHeight="1">
      <c r="A152" s="122">
        <v>123</v>
      </c>
      <c r="B152" s="123" t="e">
        <f t="shared" ca="1" si="0"/>
        <v>#DIV/0!</v>
      </c>
      <c r="C152" s="123" t="e">
        <f t="shared" ca="1" si="1"/>
        <v>#DIV/0!</v>
      </c>
      <c r="D152" s="124" t="e">
        <f t="shared" ca="1" si="2"/>
        <v>#DIV/0!</v>
      </c>
      <c r="E152" s="124" t="e">
        <f t="shared" ca="1" si="3"/>
        <v>#DIV/0!</v>
      </c>
      <c r="F152" s="124" t="e">
        <f t="shared" ca="1" si="4"/>
        <v>#DIV/0!</v>
      </c>
      <c r="G152" s="124" t="e">
        <f t="shared" ca="1" si="5"/>
        <v>#DIV/0!</v>
      </c>
      <c r="H152" s="124" t="e">
        <f t="shared" ca="1" si="6"/>
        <v>#DIV/0!</v>
      </c>
      <c r="I152" s="192">
        <f t="shared" si="7"/>
        <v>10.25</v>
      </c>
      <c r="J152" s="125">
        <f t="shared" si="10"/>
        <v>0</v>
      </c>
      <c r="K152" s="125">
        <f>J152*('P2 - Financials'!$C$56/12)</f>
        <v>0</v>
      </c>
      <c r="L152" s="125">
        <f t="shared" si="8"/>
        <v>0</v>
      </c>
      <c r="M152" s="125" t="e">
        <f t="shared" ca="1" si="11"/>
        <v>#DIV/0!</v>
      </c>
      <c r="N152" s="125">
        <f t="shared" si="12"/>
        <v>61543.834870324412</v>
      </c>
      <c r="O152" s="125">
        <f>N152*('P2 - Financials'!$E$56/12)</f>
        <v>348.74839759850505</v>
      </c>
      <c r="P152" s="125">
        <f t="shared" si="9"/>
        <v>61892.583267922913</v>
      </c>
      <c r="Q152" s="139"/>
      <c r="R152" s="139"/>
      <c r="S152" s="139"/>
      <c r="T152" s="139"/>
      <c r="U152" s="135"/>
      <c r="V152" s="135"/>
      <c r="W152" s="135"/>
      <c r="X152" s="135"/>
      <c r="Y152" s="135"/>
      <c r="Z152" s="135"/>
    </row>
    <row r="153" spans="1:26" ht="23.25" customHeight="1">
      <c r="A153" s="122">
        <v>124</v>
      </c>
      <c r="B153" s="123" t="e">
        <f t="shared" ca="1" si="0"/>
        <v>#DIV/0!</v>
      </c>
      <c r="C153" s="123" t="e">
        <f t="shared" ca="1" si="1"/>
        <v>#DIV/0!</v>
      </c>
      <c r="D153" s="124" t="e">
        <f t="shared" ca="1" si="2"/>
        <v>#DIV/0!</v>
      </c>
      <c r="E153" s="124" t="e">
        <f t="shared" ca="1" si="3"/>
        <v>#DIV/0!</v>
      </c>
      <c r="F153" s="124" t="e">
        <f t="shared" ca="1" si="4"/>
        <v>#DIV/0!</v>
      </c>
      <c r="G153" s="124" t="e">
        <f t="shared" ca="1" si="5"/>
        <v>#DIV/0!</v>
      </c>
      <c r="H153" s="124" t="e">
        <f t="shared" ca="1" si="6"/>
        <v>#DIV/0!</v>
      </c>
      <c r="I153" s="192">
        <f t="shared" si="7"/>
        <v>10.333333333333334</v>
      </c>
      <c r="J153" s="125">
        <f t="shared" si="10"/>
        <v>0</v>
      </c>
      <c r="K153" s="125">
        <f>J153*('P2 - Financials'!$C$56/12)</f>
        <v>0</v>
      </c>
      <c r="L153" s="125">
        <f t="shared" si="8"/>
        <v>0</v>
      </c>
      <c r="M153" s="125" t="e">
        <f t="shared" ca="1" si="11"/>
        <v>#DIV/0!</v>
      </c>
      <c r="N153" s="125">
        <f t="shared" si="12"/>
        <v>61892.583267922913</v>
      </c>
      <c r="O153" s="125">
        <f>N153*('P2 - Financials'!$E$56/12)</f>
        <v>350.72463851822988</v>
      </c>
      <c r="P153" s="125">
        <f t="shared" si="9"/>
        <v>62243.307906441143</v>
      </c>
      <c r="Q153" s="139"/>
      <c r="R153" s="139"/>
      <c r="S153" s="139"/>
      <c r="T153" s="139"/>
      <c r="U153" s="135"/>
      <c r="V153" s="135"/>
      <c r="W153" s="135"/>
      <c r="X153" s="135"/>
      <c r="Y153" s="135"/>
      <c r="Z153" s="135"/>
    </row>
    <row r="154" spans="1:26" ht="23.25" customHeight="1">
      <c r="A154" s="122">
        <v>125</v>
      </c>
      <c r="B154" s="123" t="e">
        <f t="shared" ca="1" si="0"/>
        <v>#DIV/0!</v>
      </c>
      <c r="C154" s="123" t="e">
        <f t="shared" ca="1" si="1"/>
        <v>#DIV/0!</v>
      </c>
      <c r="D154" s="124" t="e">
        <f t="shared" ca="1" si="2"/>
        <v>#DIV/0!</v>
      </c>
      <c r="E154" s="124" t="e">
        <f t="shared" ca="1" si="3"/>
        <v>#DIV/0!</v>
      </c>
      <c r="F154" s="124" t="e">
        <f t="shared" ca="1" si="4"/>
        <v>#DIV/0!</v>
      </c>
      <c r="G154" s="124" t="e">
        <f t="shared" ca="1" si="5"/>
        <v>#DIV/0!</v>
      </c>
      <c r="H154" s="124" t="e">
        <f t="shared" ca="1" si="6"/>
        <v>#DIV/0!</v>
      </c>
      <c r="I154" s="192">
        <f t="shared" si="7"/>
        <v>10.416666666666666</v>
      </c>
      <c r="J154" s="125">
        <f t="shared" si="10"/>
        <v>0</v>
      </c>
      <c r="K154" s="125">
        <f>J154*('P2 - Financials'!$C$56/12)</f>
        <v>0</v>
      </c>
      <c r="L154" s="125">
        <f t="shared" si="8"/>
        <v>0</v>
      </c>
      <c r="M154" s="125" t="e">
        <f t="shared" ca="1" si="11"/>
        <v>#DIV/0!</v>
      </c>
      <c r="N154" s="125">
        <f t="shared" si="12"/>
        <v>62243.307906441143</v>
      </c>
      <c r="O154" s="125">
        <f>N154*('P2 - Financials'!$E$56/12)</f>
        <v>352.71207813649983</v>
      </c>
      <c r="P154" s="125">
        <f t="shared" si="9"/>
        <v>62596.019984577644</v>
      </c>
      <c r="Q154" s="139"/>
      <c r="R154" s="139"/>
      <c r="S154" s="139"/>
      <c r="T154" s="139"/>
      <c r="U154" s="135"/>
      <c r="V154" s="135"/>
      <c r="W154" s="135"/>
      <c r="X154" s="135"/>
      <c r="Y154" s="135"/>
      <c r="Z154" s="135"/>
    </row>
    <row r="155" spans="1:26" ht="23.25" customHeight="1">
      <c r="A155" s="122">
        <v>126</v>
      </c>
      <c r="B155" s="123" t="e">
        <f t="shared" ca="1" si="0"/>
        <v>#DIV/0!</v>
      </c>
      <c r="C155" s="123" t="e">
        <f t="shared" ca="1" si="1"/>
        <v>#DIV/0!</v>
      </c>
      <c r="D155" s="124" t="e">
        <f t="shared" ca="1" si="2"/>
        <v>#DIV/0!</v>
      </c>
      <c r="E155" s="124" t="e">
        <f t="shared" ca="1" si="3"/>
        <v>#DIV/0!</v>
      </c>
      <c r="F155" s="124" t="e">
        <f t="shared" ca="1" si="4"/>
        <v>#DIV/0!</v>
      </c>
      <c r="G155" s="124" t="e">
        <f t="shared" ca="1" si="5"/>
        <v>#DIV/0!</v>
      </c>
      <c r="H155" s="124" t="e">
        <f t="shared" ca="1" si="6"/>
        <v>#DIV/0!</v>
      </c>
      <c r="I155" s="192">
        <f t="shared" si="7"/>
        <v>10.5</v>
      </c>
      <c r="J155" s="125">
        <f t="shared" si="10"/>
        <v>0</v>
      </c>
      <c r="K155" s="125">
        <f>J155*('P2 - Financials'!$C$56/12)</f>
        <v>0</v>
      </c>
      <c r="L155" s="125">
        <f t="shared" si="8"/>
        <v>0</v>
      </c>
      <c r="M155" s="125" t="e">
        <f t="shared" ca="1" si="11"/>
        <v>#DIV/0!</v>
      </c>
      <c r="N155" s="125">
        <f t="shared" si="12"/>
        <v>62596.019984577644</v>
      </c>
      <c r="O155" s="125">
        <f>N155*('P2 - Financials'!$E$56/12)</f>
        <v>354.71077991260665</v>
      </c>
      <c r="P155" s="125">
        <f t="shared" si="9"/>
        <v>62950.730764490254</v>
      </c>
      <c r="Q155" s="139"/>
      <c r="R155" s="139"/>
      <c r="S155" s="139"/>
      <c r="T155" s="139"/>
      <c r="U155" s="135"/>
      <c r="V155" s="135"/>
      <c r="W155" s="135"/>
      <c r="X155" s="135"/>
      <c r="Y155" s="135"/>
      <c r="Z155" s="135"/>
    </row>
    <row r="156" spans="1:26" ht="23.25" customHeight="1">
      <c r="A156" s="122">
        <v>127</v>
      </c>
      <c r="B156" s="123" t="e">
        <f t="shared" ca="1" si="0"/>
        <v>#DIV/0!</v>
      </c>
      <c r="C156" s="123" t="e">
        <f t="shared" ca="1" si="1"/>
        <v>#DIV/0!</v>
      </c>
      <c r="D156" s="124" t="e">
        <f t="shared" ca="1" si="2"/>
        <v>#DIV/0!</v>
      </c>
      <c r="E156" s="124" t="e">
        <f t="shared" ca="1" si="3"/>
        <v>#DIV/0!</v>
      </c>
      <c r="F156" s="124" t="e">
        <f t="shared" ca="1" si="4"/>
        <v>#DIV/0!</v>
      </c>
      <c r="G156" s="124" t="e">
        <f t="shared" ca="1" si="5"/>
        <v>#DIV/0!</v>
      </c>
      <c r="H156" s="124" t="e">
        <f t="shared" ca="1" si="6"/>
        <v>#DIV/0!</v>
      </c>
      <c r="I156" s="192">
        <f t="shared" si="7"/>
        <v>10.583333333333334</v>
      </c>
      <c r="J156" s="125">
        <f t="shared" si="10"/>
        <v>0</v>
      </c>
      <c r="K156" s="125">
        <f>J156*('P2 - Financials'!$C$56/12)</f>
        <v>0</v>
      </c>
      <c r="L156" s="125">
        <f t="shared" si="8"/>
        <v>0</v>
      </c>
      <c r="M156" s="125" t="e">
        <f t="shared" ca="1" si="11"/>
        <v>#DIV/0!</v>
      </c>
      <c r="N156" s="125">
        <f t="shared" si="12"/>
        <v>62950.730764490254</v>
      </c>
      <c r="O156" s="125">
        <f>N156*('P2 - Financials'!$E$56/12)</f>
        <v>356.7208076654448</v>
      </c>
      <c r="P156" s="125">
        <f t="shared" si="9"/>
        <v>63307.451572155696</v>
      </c>
      <c r="Q156" s="139"/>
      <c r="R156" s="139"/>
      <c r="S156" s="139"/>
      <c r="T156" s="139"/>
      <c r="U156" s="135"/>
      <c r="V156" s="135"/>
      <c r="W156" s="135"/>
      <c r="X156" s="135"/>
      <c r="Y156" s="135"/>
      <c r="Z156" s="135"/>
    </row>
    <row r="157" spans="1:26" ht="23.25" customHeight="1">
      <c r="A157" s="122">
        <v>128</v>
      </c>
      <c r="B157" s="123" t="e">
        <f t="shared" ca="1" si="0"/>
        <v>#DIV/0!</v>
      </c>
      <c r="C157" s="123" t="e">
        <f t="shared" ca="1" si="1"/>
        <v>#DIV/0!</v>
      </c>
      <c r="D157" s="124" t="e">
        <f t="shared" ca="1" si="2"/>
        <v>#DIV/0!</v>
      </c>
      <c r="E157" s="124" t="e">
        <f t="shared" ca="1" si="3"/>
        <v>#DIV/0!</v>
      </c>
      <c r="F157" s="124" t="e">
        <f t="shared" ca="1" si="4"/>
        <v>#DIV/0!</v>
      </c>
      <c r="G157" s="124" t="e">
        <f t="shared" ca="1" si="5"/>
        <v>#DIV/0!</v>
      </c>
      <c r="H157" s="124" t="e">
        <f t="shared" ca="1" si="6"/>
        <v>#DIV/0!</v>
      </c>
      <c r="I157" s="192">
        <f t="shared" si="7"/>
        <v>10.666666666666666</v>
      </c>
      <c r="J157" s="125">
        <f t="shared" si="10"/>
        <v>0</v>
      </c>
      <c r="K157" s="125">
        <f>J157*('P2 - Financials'!$C$56/12)</f>
        <v>0</v>
      </c>
      <c r="L157" s="125">
        <f t="shared" si="8"/>
        <v>0</v>
      </c>
      <c r="M157" s="125" t="e">
        <f t="shared" ca="1" si="11"/>
        <v>#DIV/0!</v>
      </c>
      <c r="N157" s="125">
        <f t="shared" si="12"/>
        <v>63307.451572155696</v>
      </c>
      <c r="O157" s="125">
        <f>N157*('P2 - Financials'!$E$56/12)</f>
        <v>358.74222557554896</v>
      </c>
      <c r="P157" s="125">
        <f t="shared" si="9"/>
        <v>63666.193797731248</v>
      </c>
      <c r="Q157" s="139"/>
      <c r="R157" s="139"/>
      <c r="S157" s="139"/>
      <c r="T157" s="139"/>
      <c r="U157" s="135"/>
      <c r="V157" s="135"/>
      <c r="W157" s="135"/>
      <c r="X157" s="135"/>
      <c r="Y157" s="135"/>
      <c r="Z157" s="135"/>
    </row>
    <row r="158" spans="1:26" ht="23.25" customHeight="1">
      <c r="A158" s="122">
        <v>129</v>
      </c>
      <c r="B158" s="123" t="e">
        <f t="shared" ca="1" si="0"/>
        <v>#DIV/0!</v>
      </c>
      <c r="C158" s="123" t="e">
        <f t="shared" ca="1" si="1"/>
        <v>#DIV/0!</v>
      </c>
      <c r="D158" s="124" t="e">
        <f t="shared" ca="1" si="2"/>
        <v>#DIV/0!</v>
      </c>
      <c r="E158" s="124" t="e">
        <f t="shared" ca="1" si="3"/>
        <v>#DIV/0!</v>
      </c>
      <c r="F158" s="124" t="e">
        <f t="shared" ca="1" si="4"/>
        <v>#DIV/0!</v>
      </c>
      <c r="G158" s="124" t="e">
        <f t="shared" ca="1" si="5"/>
        <v>#DIV/0!</v>
      </c>
      <c r="H158" s="124" t="e">
        <f t="shared" ca="1" si="6"/>
        <v>#DIV/0!</v>
      </c>
      <c r="I158" s="192">
        <f t="shared" si="7"/>
        <v>10.75</v>
      </c>
      <c r="J158" s="125">
        <f t="shared" si="10"/>
        <v>0</v>
      </c>
      <c r="K158" s="125">
        <f>J158*('P2 - Financials'!$C$56/12)</f>
        <v>0</v>
      </c>
      <c r="L158" s="125">
        <f t="shared" si="8"/>
        <v>0</v>
      </c>
      <c r="M158" s="125" t="e">
        <f t="shared" ca="1" si="11"/>
        <v>#DIV/0!</v>
      </c>
      <c r="N158" s="125">
        <f t="shared" si="12"/>
        <v>63666.193797731248</v>
      </c>
      <c r="O158" s="125">
        <f>N158*('P2 - Financials'!$E$56/12)</f>
        <v>360.77509818714378</v>
      </c>
      <c r="P158" s="125">
        <f t="shared" si="9"/>
        <v>64026.968895918391</v>
      </c>
      <c r="Q158" s="139"/>
      <c r="R158" s="139"/>
      <c r="S158" s="139"/>
      <c r="T158" s="139"/>
      <c r="U158" s="135"/>
      <c r="V158" s="135"/>
      <c r="W158" s="135"/>
      <c r="X158" s="135"/>
      <c r="Y158" s="135"/>
      <c r="Z158" s="135"/>
    </row>
    <row r="159" spans="1:26" ht="23.25" customHeight="1">
      <c r="A159" s="122">
        <v>130</v>
      </c>
      <c r="B159" s="123" t="e">
        <f t="shared" ca="1" si="0"/>
        <v>#DIV/0!</v>
      </c>
      <c r="C159" s="123" t="e">
        <f t="shared" ca="1" si="1"/>
        <v>#DIV/0!</v>
      </c>
      <c r="D159" s="124" t="e">
        <f t="shared" ca="1" si="2"/>
        <v>#DIV/0!</v>
      </c>
      <c r="E159" s="124" t="e">
        <f t="shared" ca="1" si="3"/>
        <v>#DIV/0!</v>
      </c>
      <c r="F159" s="124" t="e">
        <f t="shared" ca="1" si="4"/>
        <v>#DIV/0!</v>
      </c>
      <c r="G159" s="124" t="e">
        <f t="shared" ca="1" si="5"/>
        <v>#DIV/0!</v>
      </c>
      <c r="H159" s="124" t="e">
        <f t="shared" ca="1" si="6"/>
        <v>#DIV/0!</v>
      </c>
      <c r="I159" s="192">
        <f t="shared" si="7"/>
        <v>10.833333333333334</v>
      </c>
      <c r="J159" s="125">
        <f t="shared" si="10"/>
        <v>0</v>
      </c>
      <c r="K159" s="125">
        <f>J159*('P2 - Financials'!$C$56/12)</f>
        <v>0</v>
      </c>
      <c r="L159" s="125">
        <f t="shared" si="8"/>
        <v>0</v>
      </c>
      <c r="M159" s="125" t="e">
        <f t="shared" ca="1" si="11"/>
        <v>#DIV/0!</v>
      </c>
      <c r="N159" s="125">
        <f t="shared" si="12"/>
        <v>64026.968895918391</v>
      </c>
      <c r="O159" s="125">
        <f>N159*('P2 - Financials'!$E$56/12)</f>
        <v>362.81949041020425</v>
      </c>
      <c r="P159" s="125">
        <f t="shared" si="9"/>
        <v>64389.788386328597</v>
      </c>
      <c r="Q159" s="139"/>
      <c r="R159" s="139"/>
      <c r="S159" s="139"/>
      <c r="T159" s="139"/>
      <c r="U159" s="135"/>
      <c r="V159" s="135"/>
      <c r="W159" s="135"/>
      <c r="X159" s="135"/>
      <c r="Y159" s="135"/>
      <c r="Z159" s="135"/>
    </row>
    <row r="160" spans="1:26" ht="23.25" customHeight="1">
      <c r="A160" s="122">
        <v>131</v>
      </c>
      <c r="B160" s="123" t="e">
        <f t="shared" ca="1" si="0"/>
        <v>#DIV/0!</v>
      </c>
      <c r="C160" s="123" t="e">
        <f t="shared" ca="1" si="1"/>
        <v>#DIV/0!</v>
      </c>
      <c r="D160" s="124" t="e">
        <f t="shared" ca="1" si="2"/>
        <v>#DIV/0!</v>
      </c>
      <c r="E160" s="124" t="e">
        <f t="shared" ca="1" si="3"/>
        <v>#DIV/0!</v>
      </c>
      <c r="F160" s="124" t="e">
        <f t="shared" ca="1" si="4"/>
        <v>#DIV/0!</v>
      </c>
      <c r="G160" s="124" t="e">
        <f t="shared" ca="1" si="5"/>
        <v>#DIV/0!</v>
      </c>
      <c r="H160" s="124" t="e">
        <f t="shared" ca="1" si="6"/>
        <v>#DIV/0!</v>
      </c>
      <c r="I160" s="192">
        <f t="shared" si="7"/>
        <v>10.916666666666666</v>
      </c>
      <c r="J160" s="125">
        <f t="shared" si="10"/>
        <v>0</v>
      </c>
      <c r="K160" s="125">
        <f>J160*('P2 - Financials'!$C$56/12)</f>
        <v>0</v>
      </c>
      <c r="L160" s="125">
        <f t="shared" si="8"/>
        <v>0</v>
      </c>
      <c r="M160" s="125" t="e">
        <f t="shared" ca="1" si="11"/>
        <v>#DIV/0!</v>
      </c>
      <c r="N160" s="125">
        <f t="shared" si="12"/>
        <v>64389.788386328597</v>
      </c>
      <c r="O160" s="125">
        <f>N160*('P2 - Financials'!$E$56/12)</f>
        <v>364.87546752252877</v>
      </c>
      <c r="P160" s="125">
        <f t="shared" si="9"/>
        <v>64754.663853851125</v>
      </c>
      <c r="Q160" s="139"/>
      <c r="R160" s="139"/>
      <c r="S160" s="139"/>
      <c r="T160" s="139"/>
      <c r="U160" s="135"/>
      <c r="V160" s="135"/>
      <c r="W160" s="135"/>
      <c r="X160" s="135"/>
      <c r="Y160" s="135"/>
      <c r="Z160" s="135"/>
    </row>
    <row r="161" spans="1:26" ht="23.25" customHeight="1">
      <c r="A161" s="122">
        <v>132</v>
      </c>
      <c r="B161" s="123" t="e">
        <f t="shared" ca="1" si="0"/>
        <v>#DIV/0!</v>
      </c>
      <c r="C161" s="123" t="e">
        <f t="shared" ca="1" si="1"/>
        <v>#DIV/0!</v>
      </c>
      <c r="D161" s="124" t="e">
        <f t="shared" ca="1" si="2"/>
        <v>#DIV/0!</v>
      </c>
      <c r="E161" s="124" t="e">
        <f t="shared" ca="1" si="3"/>
        <v>#DIV/0!</v>
      </c>
      <c r="F161" s="124" t="e">
        <f t="shared" ca="1" si="4"/>
        <v>#DIV/0!</v>
      </c>
      <c r="G161" s="124" t="e">
        <f t="shared" ca="1" si="5"/>
        <v>#DIV/0!</v>
      </c>
      <c r="H161" s="124" t="e">
        <f t="shared" ca="1" si="6"/>
        <v>#DIV/0!</v>
      </c>
      <c r="I161" s="192">
        <f t="shared" si="7"/>
        <v>11</v>
      </c>
      <c r="J161" s="125">
        <f t="shared" si="10"/>
        <v>0</v>
      </c>
      <c r="K161" s="125">
        <f>J161*('P2 - Financials'!$C$56/12)</f>
        <v>0</v>
      </c>
      <c r="L161" s="125">
        <f t="shared" si="8"/>
        <v>0</v>
      </c>
      <c r="M161" s="125" t="e">
        <f t="shared" ca="1" si="11"/>
        <v>#DIV/0!</v>
      </c>
      <c r="N161" s="125">
        <f t="shared" si="12"/>
        <v>64754.663853851125</v>
      </c>
      <c r="O161" s="125">
        <f>N161*('P2 - Financials'!$E$56/12)</f>
        <v>366.94309517182307</v>
      </c>
      <c r="P161" s="125">
        <f t="shared" si="9"/>
        <v>65121.606949022949</v>
      </c>
      <c r="Q161" s="139"/>
      <c r="R161" s="139"/>
      <c r="S161" s="139"/>
      <c r="T161" s="139"/>
      <c r="U161" s="135"/>
      <c r="V161" s="135"/>
      <c r="W161" s="135"/>
      <c r="X161" s="135"/>
      <c r="Y161" s="135"/>
      <c r="Z161" s="135"/>
    </row>
    <row r="162" spans="1:26" ht="23.25" customHeight="1">
      <c r="A162" s="122">
        <v>133</v>
      </c>
      <c r="B162" s="123" t="e">
        <f t="shared" ca="1" si="0"/>
        <v>#DIV/0!</v>
      </c>
      <c r="C162" s="123" t="e">
        <f t="shared" ca="1" si="1"/>
        <v>#DIV/0!</v>
      </c>
      <c r="D162" s="124" t="e">
        <f t="shared" ca="1" si="2"/>
        <v>#DIV/0!</v>
      </c>
      <c r="E162" s="124" t="e">
        <f t="shared" ca="1" si="3"/>
        <v>#DIV/0!</v>
      </c>
      <c r="F162" s="124" t="e">
        <f t="shared" ca="1" si="4"/>
        <v>#DIV/0!</v>
      </c>
      <c r="G162" s="124" t="e">
        <f t="shared" ca="1" si="5"/>
        <v>#DIV/0!</v>
      </c>
      <c r="H162" s="124" t="e">
        <f t="shared" ca="1" si="6"/>
        <v>#DIV/0!</v>
      </c>
      <c r="I162" s="192">
        <f t="shared" si="7"/>
        <v>11.083333333333334</v>
      </c>
      <c r="J162" s="125">
        <f t="shared" si="10"/>
        <v>0</v>
      </c>
      <c r="K162" s="125">
        <f>J162*('P2 - Financials'!$C$56/12)</f>
        <v>0</v>
      </c>
      <c r="L162" s="125">
        <f t="shared" si="8"/>
        <v>0</v>
      </c>
      <c r="M162" s="125" t="e">
        <f t="shared" ca="1" si="11"/>
        <v>#DIV/0!</v>
      </c>
      <c r="N162" s="125">
        <f t="shared" si="12"/>
        <v>65121.606949022949</v>
      </c>
      <c r="O162" s="125">
        <f>N162*('P2 - Financials'!$E$56/12)</f>
        <v>369.02243937779673</v>
      </c>
      <c r="P162" s="125">
        <f t="shared" si="9"/>
        <v>65490.629388400746</v>
      </c>
      <c r="Q162" s="139"/>
      <c r="R162" s="139"/>
      <c r="S162" s="139"/>
      <c r="T162" s="139"/>
      <c r="U162" s="135"/>
      <c r="V162" s="135"/>
      <c r="W162" s="135"/>
      <c r="X162" s="135"/>
      <c r="Y162" s="135"/>
      <c r="Z162" s="135"/>
    </row>
    <row r="163" spans="1:26" ht="23.25" customHeight="1">
      <c r="A163" s="122">
        <v>134</v>
      </c>
      <c r="B163" s="123" t="e">
        <f t="shared" ca="1" si="0"/>
        <v>#DIV/0!</v>
      </c>
      <c r="C163" s="123" t="e">
        <f t="shared" ca="1" si="1"/>
        <v>#DIV/0!</v>
      </c>
      <c r="D163" s="124" t="e">
        <f t="shared" ca="1" si="2"/>
        <v>#DIV/0!</v>
      </c>
      <c r="E163" s="124" t="e">
        <f t="shared" ca="1" si="3"/>
        <v>#DIV/0!</v>
      </c>
      <c r="F163" s="124" t="e">
        <f t="shared" ca="1" si="4"/>
        <v>#DIV/0!</v>
      </c>
      <c r="G163" s="124" t="e">
        <f t="shared" ca="1" si="5"/>
        <v>#DIV/0!</v>
      </c>
      <c r="H163" s="124" t="e">
        <f t="shared" ca="1" si="6"/>
        <v>#DIV/0!</v>
      </c>
      <c r="I163" s="192">
        <f t="shared" si="7"/>
        <v>11.166666666666666</v>
      </c>
      <c r="J163" s="125">
        <f t="shared" si="10"/>
        <v>0</v>
      </c>
      <c r="K163" s="125">
        <f>J163*('P2 - Financials'!$C$56/12)</f>
        <v>0</v>
      </c>
      <c r="L163" s="125">
        <f t="shared" si="8"/>
        <v>0</v>
      </c>
      <c r="M163" s="125" t="e">
        <f t="shared" ca="1" si="11"/>
        <v>#DIV/0!</v>
      </c>
      <c r="N163" s="125">
        <f t="shared" si="12"/>
        <v>65490.629388400746</v>
      </c>
      <c r="O163" s="125">
        <f>N163*('P2 - Financials'!$E$56/12)</f>
        <v>371.11356653427094</v>
      </c>
      <c r="P163" s="125">
        <f t="shared" si="9"/>
        <v>65861.74295493502</v>
      </c>
      <c r="Q163" s="139"/>
      <c r="R163" s="139"/>
      <c r="S163" s="139"/>
      <c r="T163" s="139"/>
      <c r="U163" s="135"/>
      <c r="V163" s="135"/>
      <c r="W163" s="135"/>
      <c r="X163" s="135"/>
      <c r="Y163" s="135"/>
      <c r="Z163" s="135"/>
    </row>
    <row r="164" spans="1:26" ht="23.25" customHeight="1">
      <c r="A164" s="122">
        <v>135</v>
      </c>
      <c r="B164" s="123" t="e">
        <f t="shared" ca="1" si="0"/>
        <v>#DIV/0!</v>
      </c>
      <c r="C164" s="123" t="e">
        <f t="shared" ca="1" si="1"/>
        <v>#DIV/0!</v>
      </c>
      <c r="D164" s="124" t="e">
        <f t="shared" ca="1" si="2"/>
        <v>#DIV/0!</v>
      </c>
      <c r="E164" s="124" t="e">
        <f t="shared" ca="1" si="3"/>
        <v>#DIV/0!</v>
      </c>
      <c r="F164" s="124" t="e">
        <f t="shared" ca="1" si="4"/>
        <v>#DIV/0!</v>
      </c>
      <c r="G164" s="124" t="e">
        <f t="shared" ca="1" si="5"/>
        <v>#DIV/0!</v>
      </c>
      <c r="H164" s="124" t="e">
        <f t="shared" ca="1" si="6"/>
        <v>#DIV/0!</v>
      </c>
      <c r="I164" s="192">
        <f t="shared" si="7"/>
        <v>11.25</v>
      </c>
      <c r="J164" s="125">
        <f t="shared" si="10"/>
        <v>0</v>
      </c>
      <c r="K164" s="125">
        <f>J164*('P2 - Financials'!$C$56/12)</f>
        <v>0</v>
      </c>
      <c r="L164" s="125">
        <f t="shared" si="8"/>
        <v>0</v>
      </c>
      <c r="M164" s="125" t="e">
        <f t="shared" ca="1" si="11"/>
        <v>#DIV/0!</v>
      </c>
      <c r="N164" s="125">
        <f t="shared" si="12"/>
        <v>65861.74295493502</v>
      </c>
      <c r="O164" s="125">
        <f>N164*('P2 - Financials'!$E$56/12)</f>
        <v>373.21654341129846</v>
      </c>
      <c r="P164" s="125">
        <f t="shared" si="9"/>
        <v>66234.959498346318</v>
      </c>
      <c r="Q164" s="139"/>
      <c r="R164" s="139"/>
      <c r="S164" s="139"/>
      <c r="T164" s="139"/>
      <c r="U164" s="135"/>
      <c r="V164" s="135"/>
      <c r="W164" s="135"/>
      <c r="X164" s="135"/>
      <c r="Y164" s="135"/>
      <c r="Z164" s="135"/>
    </row>
    <row r="165" spans="1:26" ht="23.25" customHeight="1">
      <c r="A165" s="122">
        <v>136</v>
      </c>
      <c r="B165" s="123" t="e">
        <f t="shared" ca="1" si="0"/>
        <v>#DIV/0!</v>
      </c>
      <c r="C165" s="123" t="e">
        <f t="shared" ca="1" si="1"/>
        <v>#DIV/0!</v>
      </c>
      <c r="D165" s="124" t="e">
        <f t="shared" ca="1" si="2"/>
        <v>#DIV/0!</v>
      </c>
      <c r="E165" s="124" t="e">
        <f t="shared" ca="1" si="3"/>
        <v>#DIV/0!</v>
      </c>
      <c r="F165" s="124" t="e">
        <f t="shared" ca="1" si="4"/>
        <v>#DIV/0!</v>
      </c>
      <c r="G165" s="124" t="e">
        <f t="shared" ca="1" si="5"/>
        <v>#DIV/0!</v>
      </c>
      <c r="H165" s="124" t="e">
        <f t="shared" ca="1" si="6"/>
        <v>#DIV/0!</v>
      </c>
      <c r="I165" s="192">
        <f t="shared" si="7"/>
        <v>11.333333333333334</v>
      </c>
      <c r="J165" s="125">
        <f t="shared" si="10"/>
        <v>0</v>
      </c>
      <c r="K165" s="125">
        <f>J165*('P2 - Financials'!$C$56/12)</f>
        <v>0</v>
      </c>
      <c r="L165" s="125">
        <f t="shared" si="8"/>
        <v>0</v>
      </c>
      <c r="M165" s="125" t="e">
        <f t="shared" ca="1" si="11"/>
        <v>#DIV/0!</v>
      </c>
      <c r="N165" s="125">
        <f t="shared" si="12"/>
        <v>66234.959498346318</v>
      </c>
      <c r="O165" s="125">
        <f>N165*('P2 - Financials'!$E$56/12)</f>
        <v>375.33143715729585</v>
      </c>
      <c r="P165" s="125">
        <f t="shared" si="9"/>
        <v>66610.29093550361</v>
      </c>
      <c r="Q165" s="139"/>
      <c r="R165" s="139"/>
      <c r="S165" s="139"/>
      <c r="T165" s="139"/>
      <c r="U165" s="135"/>
      <c r="V165" s="135"/>
      <c r="W165" s="135"/>
      <c r="X165" s="135"/>
      <c r="Y165" s="135"/>
      <c r="Z165" s="135"/>
    </row>
    <row r="166" spans="1:26" ht="23.25" customHeight="1">
      <c r="A166" s="122">
        <v>137</v>
      </c>
      <c r="B166" s="123" t="e">
        <f t="shared" ca="1" si="0"/>
        <v>#DIV/0!</v>
      </c>
      <c r="C166" s="123" t="e">
        <f t="shared" ca="1" si="1"/>
        <v>#DIV/0!</v>
      </c>
      <c r="D166" s="124" t="e">
        <f t="shared" ca="1" si="2"/>
        <v>#DIV/0!</v>
      </c>
      <c r="E166" s="124" t="e">
        <f t="shared" ca="1" si="3"/>
        <v>#DIV/0!</v>
      </c>
      <c r="F166" s="124" t="e">
        <f t="shared" ca="1" si="4"/>
        <v>#DIV/0!</v>
      </c>
      <c r="G166" s="124" t="e">
        <f t="shared" ca="1" si="5"/>
        <v>#DIV/0!</v>
      </c>
      <c r="H166" s="124" t="e">
        <f t="shared" ca="1" si="6"/>
        <v>#DIV/0!</v>
      </c>
      <c r="I166" s="192">
        <f t="shared" si="7"/>
        <v>11.416666666666666</v>
      </c>
      <c r="J166" s="125">
        <f t="shared" si="10"/>
        <v>0</v>
      </c>
      <c r="K166" s="125">
        <f>J166*('P2 - Financials'!$C$56/12)</f>
        <v>0</v>
      </c>
      <c r="L166" s="125">
        <f t="shared" si="8"/>
        <v>0</v>
      </c>
      <c r="M166" s="125" t="e">
        <f t="shared" ca="1" si="11"/>
        <v>#DIV/0!</v>
      </c>
      <c r="N166" s="125">
        <f t="shared" si="12"/>
        <v>66610.29093550361</v>
      </c>
      <c r="O166" s="125">
        <f>N166*('P2 - Financials'!$E$56/12)</f>
        <v>377.45831530118716</v>
      </c>
      <c r="P166" s="125">
        <f t="shared" si="9"/>
        <v>66987.749250804802</v>
      </c>
      <c r="Q166" s="139"/>
      <c r="R166" s="139"/>
      <c r="S166" s="139"/>
      <c r="T166" s="139"/>
      <c r="U166" s="135"/>
      <c r="V166" s="135"/>
      <c r="W166" s="135"/>
      <c r="X166" s="135"/>
      <c r="Y166" s="135"/>
      <c r="Z166" s="135"/>
    </row>
    <row r="167" spans="1:26" ht="23.25" customHeight="1">
      <c r="A167" s="122">
        <v>138</v>
      </c>
      <c r="B167" s="123" t="e">
        <f t="shared" ca="1" si="0"/>
        <v>#DIV/0!</v>
      </c>
      <c r="C167" s="123" t="e">
        <f t="shared" ca="1" si="1"/>
        <v>#DIV/0!</v>
      </c>
      <c r="D167" s="124" t="e">
        <f t="shared" ca="1" si="2"/>
        <v>#DIV/0!</v>
      </c>
      <c r="E167" s="124" t="e">
        <f t="shared" ca="1" si="3"/>
        <v>#DIV/0!</v>
      </c>
      <c r="F167" s="124" t="e">
        <f t="shared" ca="1" si="4"/>
        <v>#DIV/0!</v>
      </c>
      <c r="G167" s="124" t="e">
        <f t="shared" ca="1" si="5"/>
        <v>#DIV/0!</v>
      </c>
      <c r="H167" s="124" t="e">
        <f t="shared" ca="1" si="6"/>
        <v>#DIV/0!</v>
      </c>
      <c r="I167" s="192">
        <f t="shared" si="7"/>
        <v>11.5</v>
      </c>
      <c r="J167" s="125">
        <f t="shared" si="10"/>
        <v>0</v>
      </c>
      <c r="K167" s="125">
        <f>J167*('P2 - Financials'!$C$56/12)</f>
        <v>0</v>
      </c>
      <c r="L167" s="125">
        <f t="shared" si="8"/>
        <v>0</v>
      </c>
      <c r="M167" s="125" t="e">
        <f t="shared" ca="1" si="11"/>
        <v>#DIV/0!</v>
      </c>
      <c r="N167" s="125">
        <f t="shared" si="12"/>
        <v>66987.749250804802</v>
      </c>
      <c r="O167" s="125">
        <f>N167*('P2 - Financials'!$E$56/12)</f>
        <v>379.59724575456056</v>
      </c>
      <c r="P167" s="125">
        <f t="shared" si="9"/>
        <v>67367.346496559359</v>
      </c>
      <c r="Q167" s="139"/>
      <c r="R167" s="139"/>
      <c r="S167" s="139"/>
      <c r="T167" s="139"/>
      <c r="U167" s="135"/>
      <c r="V167" s="135"/>
      <c r="W167" s="135"/>
      <c r="X167" s="135"/>
      <c r="Y167" s="135"/>
      <c r="Z167" s="135"/>
    </row>
    <row r="168" spans="1:26" ht="23.25" customHeight="1">
      <c r="A168" s="122">
        <v>139</v>
      </c>
      <c r="B168" s="123" t="e">
        <f t="shared" ca="1" si="0"/>
        <v>#DIV/0!</v>
      </c>
      <c r="C168" s="123" t="e">
        <f t="shared" ca="1" si="1"/>
        <v>#DIV/0!</v>
      </c>
      <c r="D168" s="124" t="e">
        <f t="shared" ca="1" si="2"/>
        <v>#DIV/0!</v>
      </c>
      <c r="E168" s="124" t="e">
        <f t="shared" ca="1" si="3"/>
        <v>#DIV/0!</v>
      </c>
      <c r="F168" s="124" t="e">
        <f t="shared" ca="1" si="4"/>
        <v>#DIV/0!</v>
      </c>
      <c r="G168" s="124" t="e">
        <f t="shared" ca="1" si="5"/>
        <v>#DIV/0!</v>
      </c>
      <c r="H168" s="124" t="e">
        <f t="shared" ca="1" si="6"/>
        <v>#DIV/0!</v>
      </c>
      <c r="I168" s="192">
        <f t="shared" si="7"/>
        <v>11.583333333333334</v>
      </c>
      <c r="J168" s="125">
        <f t="shared" si="10"/>
        <v>0</v>
      </c>
      <c r="K168" s="125">
        <f>J168*('P2 - Financials'!$C$56/12)</f>
        <v>0</v>
      </c>
      <c r="L168" s="125">
        <f t="shared" si="8"/>
        <v>0</v>
      </c>
      <c r="M168" s="125" t="e">
        <f t="shared" ca="1" si="11"/>
        <v>#DIV/0!</v>
      </c>
      <c r="N168" s="125">
        <f t="shared" si="12"/>
        <v>67367.346496559359</v>
      </c>
      <c r="O168" s="125">
        <f>N168*('P2 - Financials'!$E$56/12)</f>
        <v>381.74829681383642</v>
      </c>
      <c r="P168" s="125">
        <f t="shared" si="9"/>
        <v>67749.094793373195</v>
      </c>
      <c r="Q168" s="139"/>
      <c r="R168" s="139"/>
      <c r="S168" s="139"/>
      <c r="T168" s="139"/>
      <c r="U168" s="135"/>
      <c r="V168" s="135"/>
      <c r="W168" s="135"/>
      <c r="X168" s="135"/>
      <c r="Y168" s="135"/>
      <c r="Z168" s="135"/>
    </row>
    <row r="169" spans="1:26" ht="23.25" customHeight="1">
      <c r="A169" s="122">
        <v>140</v>
      </c>
      <c r="B169" s="123" t="e">
        <f t="shared" ca="1" si="0"/>
        <v>#DIV/0!</v>
      </c>
      <c r="C169" s="123" t="e">
        <f t="shared" ca="1" si="1"/>
        <v>#DIV/0!</v>
      </c>
      <c r="D169" s="124" t="e">
        <f t="shared" ca="1" si="2"/>
        <v>#DIV/0!</v>
      </c>
      <c r="E169" s="124" t="e">
        <f t="shared" ca="1" si="3"/>
        <v>#DIV/0!</v>
      </c>
      <c r="F169" s="124" t="e">
        <f t="shared" ca="1" si="4"/>
        <v>#DIV/0!</v>
      </c>
      <c r="G169" s="124" t="e">
        <f t="shared" ca="1" si="5"/>
        <v>#DIV/0!</v>
      </c>
      <c r="H169" s="124" t="e">
        <f t="shared" ca="1" si="6"/>
        <v>#DIV/0!</v>
      </c>
      <c r="I169" s="192">
        <f t="shared" si="7"/>
        <v>11.666666666666666</v>
      </c>
      <c r="J169" s="125">
        <f t="shared" si="10"/>
        <v>0</v>
      </c>
      <c r="K169" s="125">
        <f>J169*('P2 - Financials'!$C$56/12)</f>
        <v>0</v>
      </c>
      <c r="L169" s="125">
        <f t="shared" si="8"/>
        <v>0</v>
      </c>
      <c r="M169" s="125" t="e">
        <f t="shared" ca="1" si="11"/>
        <v>#DIV/0!</v>
      </c>
      <c r="N169" s="125">
        <f t="shared" si="12"/>
        <v>67749.094793373195</v>
      </c>
      <c r="O169" s="125">
        <f>N169*('P2 - Financials'!$E$56/12)</f>
        <v>383.91153716244816</v>
      </c>
      <c r="P169" s="125">
        <f t="shared" si="9"/>
        <v>68133.006330535645</v>
      </c>
      <c r="Q169" s="139"/>
      <c r="R169" s="139"/>
      <c r="S169" s="139"/>
      <c r="T169" s="139"/>
      <c r="U169" s="135"/>
      <c r="V169" s="135"/>
      <c r="W169" s="135"/>
      <c r="X169" s="135"/>
      <c r="Y169" s="135"/>
      <c r="Z169" s="135"/>
    </row>
    <row r="170" spans="1:26" ht="23.25" customHeight="1">
      <c r="A170" s="122">
        <v>141</v>
      </c>
      <c r="B170" s="123" t="e">
        <f t="shared" ca="1" si="0"/>
        <v>#DIV/0!</v>
      </c>
      <c r="C170" s="123" t="e">
        <f t="shared" ca="1" si="1"/>
        <v>#DIV/0!</v>
      </c>
      <c r="D170" s="124" t="e">
        <f t="shared" ca="1" si="2"/>
        <v>#DIV/0!</v>
      </c>
      <c r="E170" s="124" t="e">
        <f t="shared" ca="1" si="3"/>
        <v>#DIV/0!</v>
      </c>
      <c r="F170" s="124" t="e">
        <f t="shared" ca="1" si="4"/>
        <v>#DIV/0!</v>
      </c>
      <c r="G170" s="124" t="e">
        <f t="shared" ca="1" si="5"/>
        <v>#DIV/0!</v>
      </c>
      <c r="H170" s="124" t="e">
        <f t="shared" ca="1" si="6"/>
        <v>#DIV/0!</v>
      </c>
      <c r="I170" s="192">
        <f t="shared" si="7"/>
        <v>11.75</v>
      </c>
      <c r="J170" s="125">
        <f t="shared" si="10"/>
        <v>0</v>
      </c>
      <c r="K170" s="125">
        <f>J170*('P2 - Financials'!$C$56/12)</f>
        <v>0</v>
      </c>
      <c r="L170" s="125">
        <f t="shared" si="8"/>
        <v>0</v>
      </c>
      <c r="M170" s="125" t="e">
        <f t="shared" ca="1" si="11"/>
        <v>#DIV/0!</v>
      </c>
      <c r="N170" s="125">
        <f t="shared" si="12"/>
        <v>68133.006330535645</v>
      </c>
      <c r="O170" s="125">
        <f>N170*('P2 - Financials'!$E$56/12)</f>
        <v>386.08703587303535</v>
      </c>
      <c r="P170" s="125">
        <f t="shared" si="9"/>
        <v>68519.093366408677</v>
      </c>
      <c r="Q170" s="139"/>
      <c r="R170" s="139"/>
      <c r="S170" s="139"/>
      <c r="T170" s="139"/>
      <c r="U170" s="135"/>
      <c r="V170" s="135"/>
      <c r="W170" s="135"/>
      <c r="X170" s="135"/>
      <c r="Y170" s="135"/>
      <c r="Z170" s="135"/>
    </row>
    <row r="171" spans="1:26" ht="23.25" customHeight="1">
      <c r="A171" s="122">
        <v>142</v>
      </c>
      <c r="B171" s="123" t="e">
        <f t="shared" ca="1" si="0"/>
        <v>#DIV/0!</v>
      </c>
      <c r="C171" s="123" t="e">
        <f t="shared" ca="1" si="1"/>
        <v>#DIV/0!</v>
      </c>
      <c r="D171" s="124" t="e">
        <f t="shared" ca="1" si="2"/>
        <v>#DIV/0!</v>
      </c>
      <c r="E171" s="124" t="e">
        <f t="shared" ca="1" si="3"/>
        <v>#DIV/0!</v>
      </c>
      <c r="F171" s="124" t="e">
        <f t="shared" ca="1" si="4"/>
        <v>#DIV/0!</v>
      </c>
      <c r="G171" s="124" t="e">
        <f t="shared" ca="1" si="5"/>
        <v>#DIV/0!</v>
      </c>
      <c r="H171" s="124" t="e">
        <f t="shared" ca="1" si="6"/>
        <v>#DIV/0!</v>
      </c>
      <c r="I171" s="192">
        <f t="shared" si="7"/>
        <v>11.833333333333334</v>
      </c>
      <c r="J171" s="125">
        <f t="shared" si="10"/>
        <v>0</v>
      </c>
      <c r="K171" s="125">
        <f>J171*('P2 - Financials'!$C$56/12)</f>
        <v>0</v>
      </c>
      <c r="L171" s="125">
        <f t="shared" si="8"/>
        <v>0</v>
      </c>
      <c r="M171" s="125" t="e">
        <f t="shared" ca="1" si="11"/>
        <v>#DIV/0!</v>
      </c>
      <c r="N171" s="125">
        <f t="shared" si="12"/>
        <v>68519.093366408677</v>
      </c>
      <c r="O171" s="125">
        <f>N171*('P2 - Financials'!$E$56/12)</f>
        <v>388.27486240964919</v>
      </c>
      <c r="P171" s="125">
        <f t="shared" si="9"/>
        <v>68907.368228818319</v>
      </c>
      <c r="Q171" s="139"/>
      <c r="R171" s="139"/>
      <c r="S171" s="139"/>
      <c r="T171" s="139"/>
      <c r="U171" s="135"/>
      <c r="V171" s="135"/>
      <c r="W171" s="135"/>
      <c r="X171" s="135"/>
      <c r="Y171" s="135"/>
      <c r="Z171" s="135"/>
    </row>
    <row r="172" spans="1:26" ht="23.25" customHeight="1">
      <c r="A172" s="122">
        <v>143</v>
      </c>
      <c r="B172" s="123" t="e">
        <f t="shared" ca="1" si="0"/>
        <v>#DIV/0!</v>
      </c>
      <c r="C172" s="123" t="e">
        <f t="shared" ca="1" si="1"/>
        <v>#DIV/0!</v>
      </c>
      <c r="D172" s="124" t="e">
        <f t="shared" ca="1" si="2"/>
        <v>#DIV/0!</v>
      </c>
      <c r="E172" s="124" t="e">
        <f t="shared" ca="1" si="3"/>
        <v>#DIV/0!</v>
      </c>
      <c r="F172" s="124" t="e">
        <f t="shared" ca="1" si="4"/>
        <v>#DIV/0!</v>
      </c>
      <c r="G172" s="124" t="e">
        <f t="shared" ca="1" si="5"/>
        <v>#DIV/0!</v>
      </c>
      <c r="H172" s="124" t="e">
        <f t="shared" ca="1" si="6"/>
        <v>#DIV/0!</v>
      </c>
      <c r="I172" s="192">
        <f t="shared" si="7"/>
        <v>11.916666666666666</v>
      </c>
      <c r="J172" s="125">
        <f t="shared" si="10"/>
        <v>0</v>
      </c>
      <c r="K172" s="125">
        <f>J172*('P2 - Financials'!$C$56/12)</f>
        <v>0</v>
      </c>
      <c r="L172" s="125">
        <f t="shared" si="8"/>
        <v>0</v>
      </c>
      <c r="M172" s="125" t="e">
        <f t="shared" ca="1" si="11"/>
        <v>#DIV/0!</v>
      </c>
      <c r="N172" s="125">
        <f t="shared" si="12"/>
        <v>68907.368228818319</v>
      </c>
      <c r="O172" s="125">
        <f>N172*('P2 - Financials'!$E$56/12)</f>
        <v>390.47508662997052</v>
      </c>
      <c r="P172" s="125">
        <f t="shared" si="9"/>
        <v>69297.843315448292</v>
      </c>
      <c r="Q172" s="139"/>
      <c r="R172" s="139"/>
      <c r="S172" s="139"/>
      <c r="T172" s="139"/>
      <c r="U172" s="135"/>
      <c r="V172" s="135"/>
      <c r="W172" s="135"/>
      <c r="X172" s="135"/>
      <c r="Y172" s="135"/>
      <c r="Z172" s="135"/>
    </row>
    <row r="173" spans="1:26" ht="23.25" customHeight="1">
      <c r="A173" s="122">
        <v>144</v>
      </c>
      <c r="B173" s="123" t="e">
        <f t="shared" ca="1" si="0"/>
        <v>#DIV/0!</v>
      </c>
      <c r="C173" s="123" t="e">
        <f t="shared" ca="1" si="1"/>
        <v>#DIV/0!</v>
      </c>
      <c r="D173" s="124" t="e">
        <f t="shared" ca="1" si="2"/>
        <v>#DIV/0!</v>
      </c>
      <c r="E173" s="124" t="e">
        <f t="shared" ca="1" si="3"/>
        <v>#DIV/0!</v>
      </c>
      <c r="F173" s="124" t="e">
        <f t="shared" ca="1" si="4"/>
        <v>#DIV/0!</v>
      </c>
      <c r="G173" s="124" t="e">
        <f t="shared" ca="1" si="5"/>
        <v>#DIV/0!</v>
      </c>
      <c r="H173" s="124" t="e">
        <f t="shared" ca="1" si="6"/>
        <v>#DIV/0!</v>
      </c>
      <c r="I173" s="192">
        <f t="shared" si="7"/>
        <v>12</v>
      </c>
      <c r="J173" s="125">
        <f t="shared" si="10"/>
        <v>0</v>
      </c>
      <c r="K173" s="125">
        <f>J173*('P2 - Financials'!$C$56/12)</f>
        <v>0</v>
      </c>
      <c r="L173" s="125">
        <f t="shared" si="8"/>
        <v>0</v>
      </c>
      <c r="M173" s="125" t="e">
        <f t="shared" ca="1" si="11"/>
        <v>#DIV/0!</v>
      </c>
      <c r="N173" s="125">
        <f t="shared" si="12"/>
        <v>69297.843315448292</v>
      </c>
      <c r="O173" s="125">
        <f>N173*('P2 - Financials'!$E$56/12)</f>
        <v>392.68777878754037</v>
      </c>
      <c r="P173" s="125">
        <f t="shared" si="9"/>
        <v>69690.531094235834</v>
      </c>
      <c r="Q173" s="139"/>
      <c r="R173" s="139"/>
      <c r="S173" s="139"/>
      <c r="T173" s="139"/>
      <c r="U173" s="135"/>
      <c r="V173" s="135"/>
      <c r="W173" s="135"/>
      <c r="X173" s="135"/>
      <c r="Y173" s="135"/>
      <c r="Z173" s="135"/>
    </row>
    <row r="174" spans="1:26" ht="23.25" customHeight="1">
      <c r="A174" s="122">
        <v>145</v>
      </c>
      <c r="B174" s="123" t="e">
        <f t="shared" ca="1" si="0"/>
        <v>#DIV/0!</v>
      </c>
      <c r="C174" s="123" t="e">
        <f t="shared" ca="1" si="1"/>
        <v>#DIV/0!</v>
      </c>
      <c r="D174" s="124" t="e">
        <f t="shared" ca="1" si="2"/>
        <v>#DIV/0!</v>
      </c>
      <c r="E174" s="124" t="e">
        <f t="shared" ca="1" si="3"/>
        <v>#DIV/0!</v>
      </c>
      <c r="F174" s="124" t="e">
        <f t="shared" ca="1" si="4"/>
        <v>#DIV/0!</v>
      </c>
      <c r="G174" s="124" t="e">
        <f t="shared" ca="1" si="5"/>
        <v>#DIV/0!</v>
      </c>
      <c r="H174" s="124" t="e">
        <f t="shared" ca="1" si="6"/>
        <v>#DIV/0!</v>
      </c>
      <c r="I174" s="192">
        <f t="shared" si="7"/>
        <v>12.083333333333334</v>
      </c>
      <c r="J174" s="125">
        <f t="shared" si="10"/>
        <v>0</v>
      </c>
      <c r="K174" s="125">
        <f>J174*('P2 - Financials'!$C$56/12)</f>
        <v>0</v>
      </c>
      <c r="L174" s="125">
        <f t="shared" si="8"/>
        <v>0</v>
      </c>
      <c r="M174" s="125" t="e">
        <f t="shared" ca="1" si="11"/>
        <v>#DIV/0!</v>
      </c>
      <c r="N174" s="125">
        <f t="shared" si="12"/>
        <v>69690.531094235834</v>
      </c>
      <c r="O174" s="125">
        <f>N174*('P2 - Financials'!$E$56/12)</f>
        <v>394.91300953400309</v>
      </c>
      <c r="P174" s="125">
        <f t="shared" si="9"/>
        <v>70085.444103769842</v>
      </c>
      <c r="Q174" s="139"/>
      <c r="R174" s="139"/>
      <c r="S174" s="139"/>
      <c r="T174" s="139"/>
      <c r="U174" s="135"/>
      <c r="V174" s="135"/>
      <c r="W174" s="135"/>
      <c r="X174" s="135"/>
      <c r="Y174" s="135"/>
      <c r="Z174" s="135"/>
    </row>
    <row r="175" spans="1:26" ht="23.25" customHeight="1">
      <c r="A175" s="122">
        <v>146</v>
      </c>
      <c r="B175" s="123" t="e">
        <f t="shared" ca="1" si="0"/>
        <v>#DIV/0!</v>
      </c>
      <c r="C175" s="123" t="e">
        <f t="shared" ca="1" si="1"/>
        <v>#DIV/0!</v>
      </c>
      <c r="D175" s="124" t="e">
        <f t="shared" ca="1" si="2"/>
        <v>#DIV/0!</v>
      </c>
      <c r="E175" s="124" t="e">
        <f t="shared" ca="1" si="3"/>
        <v>#DIV/0!</v>
      </c>
      <c r="F175" s="124" t="e">
        <f t="shared" ca="1" si="4"/>
        <v>#DIV/0!</v>
      </c>
      <c r="G175" s="124" t="e">
        <f t="shared" ca="1" si="5"/>
        <v>#DIV/0!</v>
      </c>
      <c r="H175" s="124" t="e">
        <f t="shared" ca="1" si="6"/>
        <v>#DIV/0!</v>
      </c>
      <c r="I175" s="192">
        <f t="shared" si="7"/>
        <v>12.166666666666666</v>
      </c>
      <c r="J175" s="125">
        <f t="shared" si="10"/>
        <v>0</v>
      </c>
      <c r="K175" s="125">
        <f>J175*('P2 - Financials'!$C$56/12)</f>
        <v>0</v>
      </c>
      <c r="L175" s="125">
        <f t="shared" si="8"/>
        <v>0</v>
      </c>
      <c r="M175" s="125" t="e">
        <f t="shared" ca="1" si="11"/>
        <v>#DIV/0!</v>
      </c>
      <c r="N175" s="125">
        <f t="shared" si="12"/>
        <v>70085.444103769842</v>
      </c>
      <c r="O175" s="125">
        <f>N175*('P2 - Financials'!$E$56/12)</f>
        <v>397.15084992136246</v>
      </c>
      <c r="P175" s="125">
        <f t="shared" si="9"/>
        <v>70482.594953691209</v>
      </c>
      <c r="Q175" s="139"/>
      <c r="R175" s="139"/>
      <c r="S175" s="139"/>
      <c r="T175" s="139"/>
      <c r="U175" s="135"/>
      <c r="V175" s="135"/>
      <c r="W175" s="135"/>
      <c r="X175" s="135"/>
      <c r="Y175" s="135"/>
      <c r="Z175" s="135"/>
    </row>
    <row r="176" spans="1:26" ht="23.25" customHeight="1">
      <c r="A176" s="122">
        <v>147</v>
      </c>
      <c r="B176" s="123" t="e">
        <f t="shared" ca="1" si="0"/>
        <v>#DIV/0!</v>
      </c>
      <c r="C176" s="123" t="e">
        <f t="shared" ca="1" si="1"/>
        <v>#DIV/0!</v>
      </c>
      <c r="D176" s="124" t="e">
        <f t="shared" ca="1" si="2"/>
        <v>#DIV/0!</v>
      </c>
      <c r="E176" s="124" t="e">
        <f t="shared" ca="1" si="3"/>
        <v>#DIV/0!</v>
      </c>
      <c r="F176" s="124" t="e">
        <f t="shared" ca="1" si="4"/>
        <v>#DIV/0!</v>
      </c>
      <c r="G176" s="124" t="e">
        <f t="shared" ca="1" si="5"/>
        <v>#DIV/0!</v>
      </c>
      <c r="H176" s="124" t="e">
        <f t="shared" ca="1" si="6"/>
        <v>#DIV/0!</v>
      </c>
      <c r="I176" s="192">
        <f t="shared" si="7"/>
        <v>12.25</v>
      </c>
      <c r="J176" s="125">
        <f t="shared" si="10"/>
        <v>0</v>
      </c>
      <c r="K176" s="125">
        <f>J176*('P2 - Financials'!$C$56/12)</f>
        <v>0</v>
      </c>
      <c r="L176" s="125">
        <f t="shared" si="8"/>
        <v>0</v>
      </c>
      <c r="M176" s="125" t="e">
        <f t="shared" ca="1" si="11"/>
        <v>#DIV/0!</v>
      </c>
      <c r="N176" s="125">
        <f t="shared" si="12"/>
        <v>70482.594953691209</v>
      </c>
      <c r="O176" s="125">
        <f>N176*('P2 - Financials'!$E$56/12)</f>
        <v>399.4013714042502</v>
      </c>
      <c r="P176" s="125">
        <f t="shared" si="9"/>
        <v>70881.996325095461</v>
      </c>
      <c r="Q176" s="139"/>
      <c r="R176" s="139"/>
      <c r="S176" s="139"/>
      <c r="T176" s="139"/>
      <c r="U176" s="135"/>
      <c r="V176" s="135"/>
      <c r="W176" s="135"/>
      <c r="X176" s="135"/>
      <c r="Y176" s="135"/>
      <c r="Z176" s="135"/>
    </row>
    <row r="177" spans="1:26" ht="23.25" customHeight="1">
      <c r="A177" s="122">
        <v>148</v>
      </c>
      <c r="B177" s="123" t="e">
        <f t="shared" ca="1" si="0"/>
        <v>#DIV/0!</v>
      </c>
      <c r="C177" s="123" t="e">
        <f t="shared" ca="1" si="1"/>
        <v>#DIV/0!</v>
      </c>
      <c r="D177" s="124" t="e">
        <f t="shared" ca="1" si="2"/>
        <v>#DIV/0!</v>
      </c>
      <c r="E177" s="124" t="e">
        <f t="shared" ca="1" si="3"/>
        <v>#DIV/0!</v>
      </c>
      <c r="F177" s="124" t="e">
        <f t="shared" ca="1" si="4"/>
        <v>#DIV/0!</v>
      </c>
      <c r="G177" s="124" t="e">
        <f t="shared" ca="1" si="5"/>
        <v>#DIV/0!</v>
      </c>
      <c r="H177" s="124" t="e">
        <f t="shared" ca="1" si="6"/>
        <v>#DIV/0!</v>
      </c>
      <c r="I177" s="192">
        <f t="shared" si="7"/>
        <v>12.333333333333334</v>
      </c>
      <c r="J177" s="125">
        <f t="shared" si="10"/>
        <v>0</v>
      </c>
      <c r="K177" s="125">
        <f>J177*('P2 - Financials'!$C$56/12)</f>
        <v>0</v>
      </c>
      <c r="L177" s="125">
        <f t="shared" si="8"/>
        <v>0</v>
      </c>
      <c r="M177" s="125" t="e">
        <f t="shared" ca="1" si="11"/>
        <v>#DIV/0!</v>
      </c>
      <c r="N177" s="125">
        <f t="shared" si="12"/>
        <v>70881.996325095461</v>
      </c>
      <c r="O177" s="125">
        <f>N177*('P2 - Financials'!$E$56/12)</f>
        <v>401.66464584220762</v>
      </c>
      <c r="P177" s="125">
        <f t="shared" si="9"/>
        <v>71283.660970937664</v>
      </c>
      <c r="Q177" s="139"/>
      <c r="R177" s="139"/>
      <c r="S177" s="139"/>
      <c r="T177" s="139"/>
      <c r="U177" s="135"/>
      <c r="V177" s="135"/>
      <c r="W177" s="135"/>
      <c r="X177" s="135"/>
      <c r="Y177" s="135"/>
      <c r="Z177" s="135"/>
    </row>
    <row r="178" spans="1:26" ht="23.25" customHeight="1">
      <c r="A178" s="122">
        <v>149</v>
      </c>
      <c r="B178" s="123" t="e">
        <f t="shared" ca="1" si="0"/>
        <v>#DIV/0!</v>
      </c>
      <c r="C178" s="123" t="e">
        <f t="shared" ca="1" si="1"/>
        <v>#DIV/0!</v>
      </c>
      <c r="D178" s="124" t="e">
        <f t="shared" ca="1" si="2"/>
        <v>#DIV/0!</v>
      </c>
      <c r="E178" s="124" t="e">
        <f t="shared" ca="1" si="3"/>
        <v>#DIV/0!</v>
      </c>
      <c r="F178" s="124" t="e">
        <f t="shared" ca="1" si="4"/>
        <v>#DIV/0!</v>
      </c>
      <c r="G178" s="124" t="e">
        <f t="shared" ca="1" si="5"/>
        <v>#DIV/0!</v>
      </c>
      <c r="H178" s="124" t="e">
        <f t="shared" ca="1" si="6"/>
        <v>#DIV/0!</v>
      </c>
      <c r="I178" s="192">
        <f t="shared" si="7"/>
        <v>12.416666666666666</v>
      </c>
      <c r="J178" s="125">
        <f t="shared" si="10"/>
        <v>0</v>
      </c>
      <c r="K178" s="125">
        <f>J178*('P2 - Financials'!$C$56/12)</f>
        <v>0</v>
      </c>
      <c r="L178" s="125">
        <f t="shared" si="8"/>
        <v>0</v>
      </c>
      <c r="M178" s="125" t="e">
        <f t="shared" ca="1" si="11"/>
        <v>#DIV/0!</v>
      </c>
      <c r="N178" s="125">
        <f t="shared" si="12"/>
        <v>71283.660970937664</v>
      </c>
      <c r="O178" s="125">
        <f>N178*('P2 - Financials'!$E$56/12)</f>
        <v>403.94074550198013</v>
      </c>
      <c r="P178" s="125">
        <f t="shared" si="9"/>
        <v>71687.601716439647</v>
      </c>
      <c r="Q178" s="139"/>
      <c r="R178" s="139"/>
      <c r="S178" s="139"/>
      <c r="T178" s="139"/>
      <c r="U178" s="135"/>
      <c r="V178" s="135"/>
      <c r="W178" s="135"/>
      <c r="X178" s="135"/>
      <c r="Y178" s="135"/>
      <c r="Z178" s="135"/>
    </row>
    <row r="179" spans="1:26" ht="23.25" customHeight="1">
      <c r="A179" s="122">
        <v>150</v>
      </c>
      <c r="B179" s="123" t="e">
        <f t="shared" ca="1" si="0"/>
        <v>#DIV/0!</v>
      </c>
      <c r="C179" s="123" t="e">
        <f t="shared" ca="1" si="1"/>
        <v>#DIV/0!</v>
      </c>
      <c r="D179" s="124" t="e">
        <f t="shared" ca="1" si="2"/>
        <v>#DIV/0!</v>
      </c>
      <c r="E179" s="124" t="e">
        <f t="shared" ca="1" si="3"/>
        <v>#DIV/0!</v>
      </c>
      <c r="F179" s="124" t="e">
        <f t="shared" ca="1" si="4"/>
        <v>#DIV/0!</v>
      </c>
      <c r="G179" s="124" t="e">
        <f t="shared" ca="1" si="5"/>
        <v>#DIV/0!</v>
      </c>
      <c r="H179" s="124" t="e">
        <f t="shared" ca="1" si="6"/>
        <v>#DIV/0!</v>
      </c>
      <c r="I179" s="192">
        <f t="shared" si="7"/>
        <v>12.5</v>
      </c>
      <c r="J179" s="125">
        <f t="shared" si="10"/>
        <v>0</v>
      </c>
      <c r="K179" s="125">
        <f>J179*('P2 - Financials'!$C$56/12)</f>
        <v>0</v>
      </c>
      <c r="L179" s="125">
        <f t="shared" si="8"/>
        <v>0</v>
      </c>
      <c r="M179" s="125" t="e">
        <f t="shared" ca="1" si="11"/>
        <v>#DIV/0!</v>
      </c>
      <c r="N179" s="125">
        <f t="shared" si="12"/>
        <v>71687.601716439647</v>
      </c>
      <c r="O179" s="125">
        <f>N179*('P2 - Financials'!$E$56/12)</f>
        <v>406.22974305982467</v>
      </c>
      <c r="P179" s="125">
        <f t="shared" si="9"/>
        <v>72093.831459499474</v>
      </c>
      <c r="Q179" s="139"/>
      <c r="R179" s="139"/>
      <c r="S179" s="139"/>
      <c r="T179" s="139"/>
      <c r="U179" s="135"/>
      <c r="V179" s="135"/>
      <c r="W179" s="135"/>
      <c r="X179" s="135"/>
      <c r="Y179" s="135"/>
      <c r="Z179" s="135"/>
    </row>
    <row r="180" spans="1:26" ht="23.25" customHeight="1">
      <c r="A180" s="122">
        <v>151</v>
      </c>
      <c r="B180" s="123" t="e">
        <f t="shared" ca="1" si="0"/>
        <v>#DIV/0!</v>
      </c>
      <c r="C180" s="123" t="e">
        <f t="shared" ca="1" si="1"/>
        <v>#DIV/0!</v>
      </c>
      <c r="D180" s="124" t="e">
        <f t="shared" ca="1" si="2"/>
        <v>#DIV/0!</v>
      </c>
      <c r="E180" s="124" t="e">
        <f t="shared" ca="1" si="3"/>
        <v>#DIV/0!</v>
      </c>
      <c r="F180" s="124" t="e">
        <f t="shared" ca="1" si="4"/>
        <v>#DIV/0!</v>
      </c>
      <c r="G180" s="124" t="e">
        <f t="shared" ca="1" si="5"/>
        <v>#DIV/0!</v>
      </c>
      <c r="H180" s="124" t="e">
        <f t="shared" ca="1" si="6"/>
        <v>#DIV/0!</v>
      </c>
      <c r="I180" s="192">
        <f t="shared" si="7"/>
        <v>12.583333333333334</v>
      </c>
      <c r="J180" s="125">
        <f t="shared" si="10"/>
        <v>0</v>
      </c>
      <c r="K180" s="125">
        <f>J180*('P2 - Financials'!$C$56/12)</f>
        <v>0</v>
      </c>
      <c r="L180" s="125">
        <f t="shared" si="8"/>
        <v>0</v>
      </c>
      <c r="M180" s="125" t="e">
        <f t="shared" ca="1" si="11"/>
        <v>#DIV/0!</v>
      </c>
      <c r="N180" s="125">
        <f t="shared" si="12"/>
        <v>72093.831459499474</v>
      </c>
      <c r="O180" s="125">
        <f>N180*('P2 - Financials'!$E$56/12)</f>
        <v>408.53171160383039</v>
      </c>
      <c r="P180" s="125">
        <f t="shared" si="9"/>
        <v>72502.363171103309</v>
      </c>
      <c r="Q180" s="139"/>
      <c r="R180" s="139"/>
      <c r="S180" s="139"/>
      <c r="T180" s="139"/>
      <c r="U180" s="135"/>
      <c r="V180" s="135"/>
      <c r="W180" s="135"/>
      <c r="X180" s="135"/>
      <c r="Y180" s="135"/>
      <c r="Z180" s="135"/>
    </row>
    <row r="181" spans="1:26" ht="23.25" customHeight="1">
      <c r="A181" s="122">
        <v>152</v>
      </c>
      <c r="B181" s="123" t="e">
        <f t="shared" ca="1" si="0"/>
        <v>#DIV/0!</v>
      </c>
      <c r="C181" s="123" t="e">
        <f t="shared" ca="1" si="1"/>
        <v>#DIV/0!</v>
      </c>
      <c r="D181" s="124" t="e">
        <f t="shared" ca="1" si="2"/>
        <v>#DIV/0!</v>
      </c>
      <c r="E181" s="124" t="e">
        <f t="shared" ca="1" si="3"/>
        <v>#DIV/0!</v>
      </c>
      <c r="F181" s="124" t="e">
        <f t="shared" ca="1" si="4"/>
        <v>#DIV/0!</v>
      </c>
      <c r="G181" s="124" t="e">
        <f t="shared" ca="1" si="5"/>
        <v>#DIV/0!</v>
      </c>
      <c r="H181" s="124" t="e">
        <f t="shared" ca="1" si="6"/>
        <v>#DIV/0!</v>
      </c>
      <c r="I181" s="192">
        <f t="shared" si="7"/>
        <v>12.666666666666666</v>
      </c>
      <c r="J181" s="125">
        <f t="shared" si="10"/>
        <v>0</v>
      </c>
      <c r="K181" s="125">
        <f>J181*('P2 - Financials'!$C$56/12)</f>
        <v>0</v>
      </c>
      <c r="L181" s="125">
        <f t="shared" si="8"/>
        <v>0</v>
      </c>
      <c r="M181" s="125" t="e">
        <f t="shared" ca="1" si="11"/>
        <v>#DIV/0!</v>
      </c>
      <c r="N181" s="125">
        <f t="shared" si="12"/>
        <v>72502.363171103309</v>
      </c>
      <c r="O181" s="125">
        <f>N181*('P2 - Financials'!$E$56/12)</f>
        <v>410.84672463625213</v>
      </c>
      <c r="P181" s="125">
        <f t="shared" si="9"/>
        <v>72913.209895739565</v>
      </c>
      <c r="Q181" s="139"/>
      <c r="R181" s="139"/>
      <c r="S181" s="139"/>
      <c r="T181" s="139"/>
      <c r="U181" s="135"/>
      <c r="V181" s="135"/>
      <c r="W181" s="135"/>
      <c r="X181" s="135"/>
      <c r="Y181" s="135"/>
      <c r="Z181" s="135"/>
    </row>
    <row r="182" spans="1:26" ht="23.25" customHeight="1">
      <c r="A182" s="122">
        <v>153</v>
      </c>
      <c r="B182" s="123" t="e">
        <f t="shared" ca="1" si="0"/>
        <v>#DIV/0!</v>
      </c>
      <c r="C182" s="123" t="e">
        <f t="shared" ca="1" si="1"/>
        <v>#DIV/0!</v>
      </c>
      <c r="D182" s="124" t="e">
        <f t="shared" ca="1" si="2"/>
        <v>#DIV/0!</v>
      </c>
      <c r="E182" s="124" t="e">
        <f t="shared" ca="1" si="3"/>
        <v>#DIV/0!</v>
      </c>
      <c r="F182" s="124" t="e">
        <f t="shared" ca="1" si="4"/>
        <v>#DIV/0!</v>
      </c>
      <c r="G182" s="124" t="e">
        <f t="shared" ca="1" si="5"/>
        <v>#DIV/0!</v>
      </c>
      <c r="H182" s="124" t="e">
        <f t="shared" ca="1" si="6"/>
        <v>#DIV/0!</v>
      </c>
      <c r="I182" s="192">
        <f t="shared" si="7"/>
        <v>12.75</v>
      </c>
      <c r="J182" s="125">
        <f t="shared" si="10"/>
        <v>0</v>
      </c>
      <c r="K182" s="125">
        <f>J182*('P2 - Financials'!$C$56/12)</f>
        <v>0</v>
      </c>
      <c r="L182" s="125">
        <f t="shared" si="8"/>
        <v>0</v>
      </c>
      <c r="M182" s="125" t="e">
        <f t="shared" ca="1" si="11"/>
        <v>#DIV/0!</v>
      </c>
      <c r="N182" s="125">
        <f t="shared" si="12"/>
        <v>72913.209895739565</v>
      </c>
      <c r="O182" s="125">
        <f>N182*('P2 - Financials'!$E$56/12)</f>
        <v>413.17485607585758</v>
      </c>
      <c r="P182" s="125">
        <f t="shared" si="9"/>
        <v>73326.384751815422</v>
      </c>
      <c r="Q182" s="139"/>
      <c r="R182" s="139"/>
      <c r="S182" s="139"/>
      <c r="T182" s="139"/>
      <c r="U182" s="135"/>
      <c r="V182" s="135"/>
      <c r="W182" s="135"/>
      <c r="X182" s="135"/>
      <c r="Y182" s="135"/>
      <c r="Z182" s="135"/>
    </row>
    <row r="183" spans="1:26" ht="23.25" customHeight="1">
      <c r="A183" s="122">
        <v>154</v>
      </c>
      <c r="B183" s="123" t="e">
        <f t="shared" ca="1" si="0"/>
        <v>#DIV/0!</v>
      </c>
      <c r="C183" s="123" t="e">
        <f t="shared" ca="1" si="1"/>
        <v>#DIV/0!</v>
      </c>
      <c r="D183" s="124" t="e">
        <f t="shared" ca="1" si="2"/>
        <v>#DIV/0!</v>
      </c>
      <c r="E183" s="124" t="e">
        <f t="shared" ca="1" si="3"/>
        <v>#DIV/0!</v>
      </c>
      <c r="F183" s="124" t="e">
        <f t="shared" ca="1" si="4"/>
        <v>#DIV/0!</v>
      </c>
      <c r="G183" s="124" t="e">
        <f t="shared" ca="1" si="5"/>
        <v>#DIV/0!</v>
      </c>
      <c r="H183" s="124" t="e">
        <f t="shared" ca="1" si="6"/>
        <v>#DIV/0!</v>
      </c>
      <c r="I183" s="192">
        <f t="shared" si="7"/>
        <v>12.833333333333334</v>
      </c>
      <c r="J183" s="125">
        <f t="shared" si="10"/>
        <v>0</v>
      </c>
      <c r="K183" s="125">
        <f>J183*('P2 - Financials'!$C$56/12)</f>
        <v>0</v>
      </c>
      <c r="L183" s="125">
        <f t="shared" si="8"/>
        <v>0</v>
      </c>
      <c r="M183" s="125" t="e">
        <f t="shared" ca="1" si="11"/>
        <v>#DIV/0!</v>
      </c>
      <c r="N183" s="125">
        <f t="shared" si="12"/>
        <v>73326.384751815422</v>
      </c>
      <c r="O183" s="125">
        <f>N183*('P2 - Financials'!$E$56/12)</f>
        <v>415.5161802602874</v>
      </c>
      <c r="P183" s="125">
        <f t="shared" si="9"/>
        <v>73741.900932075703</v>
      </c>
      <c r="Q183" s="139"/>
      <c r="R183" s="139"/>
      <c r="S183" s="139"/>
      <c r="T183" s="139"/>
      <c r="U183" s="135"/>
      <c r="V183" s="135"/>
      <c r="W183" s="135"/>
      <c r="X183" s="135"/>
      <c r="Y183" s="135"/>
      <c r="Z183" s="135"/>
    </row>
    <row r="184" spans="1:26" ht="23.25" customHeight="1">
      <c r="A184" s="122">
        <v>155</v>
      </c>
      <c r="B184" s="123" t="e">
        <f t="shared" ca="1" si="0"/>
        <v>#DIV/0!</v>
      </c>
      <c r="C184" s="123" t="e">
        <f t="shared" ca="1" si="1"/>
        <v>#DIV/0!</v>
      </c>
      <c r="D184" s="124" t="e">
        <f t="shared" ca="1" si="2"/>
        <v>#DIV/0!</v>
      </c>
      <c r="E184" s="124" t="e">
        <f t="shared" ca="1" si="3"/>
        <v>#DIV/0!</v>
      </c>
      <c r="F184" s="124" t="e">
        <f t="shared" ca="1" si="4"/>
        <v>#DIV/0!</v>
      </c>
      <c r="G184" s="124" t="e">
        <f t="shared" ca="1" si="5"/>
        <v>#DIV/0!</v>
      </c>
      <c r="H184" s="124" t="e">
        <f t="shared" ca="1" si="6"/>
        <v>#DIV/0!</v>
      </c>
      <c r="I184" s="192">
        <f t="shared" si="7"/>
        <v>12.916666666666666</v>
      </c>
      <c r="J184" s="125">
        <f t="shared" si="10"/>
        <v>0</v>
      </c>
      <c r="K184" s="125">
        <f>J184*('P2 - Financials'!$C$56/12)</f>
        <v>0</v>
      </c>
      <c r="L184" s="125">
        <f t="shared" si="8"/>
        <v>0</v>
      </c>
      <c r="M184" s="125" t="e">
        <f t="shared" ca="1" si="11"/>
        <v>#DIV/0!</v>
      </c>
      <c r="N184" s="125">
        <f t="shared" si="12"/>
        <v>73741.900932075703</v>
      </c>
      <c r="O184" s="125">
        <f>N184*('P2 - Financials'!$E$56/12)</f>
        <v>417.87077194842902</v>
      </c>
      <c r="P184" s="125">
        <f t="shared" si="9"/>
        <v>74159.771704024126</v>
      </c>
      <c r="Q184" s="139"/>
      <c r="R184" s="139"/>
      <c r="S184" s="139"/>
      <c r="T184" s="139"/>
      <c r="U184" s="135"/>
      <c r="V184" s="135"/>
      <c r="W184" s="135"/>
      <c r="X184" s="135"/>
      <c r="Y184" s="135"/>
      <c r="Z184" s="135"/>
    </row>
    <row r="185" spans="1:26" ht="23.25" customHeight="1">
      <c r="A185" s="122">
        <v>156</v>
      </c>
      <c r="B185" s="123" t="e">
        <f t="shared" ca="1" si="0"/>
        <v>#DIV/0!</v>
      </c>
      <c r="C185" s="123" t="e">
        <f t="shared" ca="1" si="1"/>
        <v>#DIV/0!</v>
      </c>
      <c r="D185" s="124" t="e">
        <f t="shared" ca="1" si="2"/>
        <v>#DIV/0!</v>
      </c>
      <c r="E185" s="124" t="e">
        <f t="shared" ca="1" si="3"/>
        <v>#DIV/0!</v>
      </c>
      <c r="F185" s="124" t="e">
        <f t="shared" ca="1" si="4"/>
        <v>#DIV/0!</v>
      </c>
      <c r="G185" s="124" t="e">
        <f t="shared" ca="1" si="5"/>
        <v>#DIV/0!</v>
      </c>
      <c r="H185" s="124" t="e">
        <f t="shared" ca="1" si="6"/>
        <v>#DIV/0!</v>
      </c>
      <c r="I185" s="192">
        <f t="shared" si="7"/>
        <v>13</v>
      </c>
      <c r="J185" s="125">
        <f t="shared" si="10"/>
        <v>0</v>
      </c>
      <c r="K185" s="125">
        <f>J185*('P2 - Financials'!$C$56/12)</f>
        <v>0</v>
      </c>
      <c r="L185" s="125">
        <f t="shared" si="8"/>
        <v>0</v>
      </c>
      <c r="M185" s="125" t="e">
        <f t="shared" ca="1" si="11"/>
        <v>#DIV/0!</v>
      </c>
      <c r="N185" s="125">
        <f t="shared" si="12"/>
        <v>74159.771704024126</v>
      </c>
      <c r="O185" s="125">
        <f>N185*('P2 - Financials'!$E$56/12)</f>
        <v>420.23870632280341</v>
      </c>
      <c r="P185" s="125">
        <f t="shared" si="9"/>
        <v>74580.010410346935</v>
      </c>
      <c r="Q185" s="139"/>
      <c r="R185" s="139"/>
      <c r="S185" s="139"/>
      <c r="T185" s="139"/>
      <c r="U185" s="135"/>
      <c r="V185" s="135"/>
      <c r="W185" s="135"/>
      <c r="X185" s="135"/>
      <c r="Y185" s="135"/>
      <c r="Z185" s="135"/>
    </row>
    <row r="186" spans="1:26" ht="23.25" customHeight="1">
      <c r="A186" s="122">
        <v>157</v>
      </c>
      <c r="B186" s="123" t="e">
        <f t="shared" ca="1" si="0"/>
        <v>#DIV/0!</v>
      </c>
      <c r="C186" s="123" t="e">
        <f t="shared" ca="1" si="1"/>
        <v>#DIV/0!</v>
      </c>
      <c r="D186" s="124" t="e">
        <f t="shared" ca="1" si="2"/>
        <v>#DIV/0!</v>
      </c>
      <c r="E186" s="124" t="e">
        <f t="shared" ca="1" si="3"/>
        <v>#DIV/0!</v>
      </c>
      <c r="F186" s="124" t="e">
        <f t="shared" ca="1" si="4"/>
        <v>#DIV/0!</v>
      </c>
      <c r="G186" s="124" t="e">
        <f t="shared" ca="1" si="5"/>
        <v>#DIV/0!</v>
      </c>
      <c r="H186" s="124" t="e">
        <f t="shared" ca="1" si="6"/>
        <v>#DIV/0!</v>
      </c>
      <c r="I186" s="192">
        <f t="shared" si="7"/>
        <v>13.083333333333334</v>
      </c>
      <c r="J186" s="125">
        <f t="shared" si="10"/>
        <v>0</v>
      </c>
      <c r="K186" s="125">
        <f>J186*('P2 - Financials'!$C$56/12)</f>
        <v>0</v>
      </c>
      <c r="L186" s="125">
        <f t="shared" si="8"/>
        <v>0</v>
      </c>
      <c r="M186" s="125" t="e">
        <f t="shared" ca="1" si="11"/>
        <v>#DIV/0!</v>
      </c>
      <c r="N186" s="125">
        <f t="shared" si="12"/>
        <v>74580.010410346935</v>
      </c>
      <c r="O186" s="125">
        <f>N186*('P2 - Financials'!$E$56/12)</f>
        <v>422.620058991966</v>
      </c>
      <c r="P186" s="125">
        <f t="shared" si="9"/>
        <v>75002.630469338896</v>
      </c>
      <c r="Q186" s="139"/>
      <c r="R186" s="139"/>
      <c r="S186" s="139"/>
      <c r="T186" s="139"/>
      <c r="U186" s="135"/>
      <c r="V186" s="135"/>
      <c r="W186" s="135"/>
      <c r="X186" s="135"/>
      <c r="Y186" s="135"/>
      <c r="Z186" s="135"/>
    </row>
    <row r="187" spans="1:26" ht="23.25" customHeight="1">
      <c r="A187" s="122">
        <v>158</v>
      </c>
      <c r="B187" s="123" t="e">
        <f t="shared" ca="1" si="0"/>
        <v>#DIV/0!</v>
      </c>
      <c r="C187" s="123" t="e">
        <f t="shared" ca="1" si="1"/>
        <v>#DIV/0!</v>
      </c>
      <c r="D187" s="124" t="e">
        <f t="shared" ca="1" si="2"/>
        <v>#DIV/0!</v>
      </c>
      <c r="E187" s="124" t="e">
        <f t="shared" ca="1" si="3"/>
        <v>#DIV/0!</v>
      </c>
      <c r="F187" s="124" t="e">
        <f t="shared" ca="1" si="4"/>
        <v>#DIV/0!</v>
      </c>
      <c r="G187" s="124" t="e">
        <f t="shared" ca="1" si="5"/>
        <v>#DIV/0!</v>
      </c>
      <c r="H187" s="124" t="e">
        <f t="shared" ca="1" si="6"/>
        <v>#DIV/0!</v>
      </c>
      <c r="I187" s="192">
        <f t="shared" si="7"/>
        <v>13.166666666666666</v>
      </c>
      <c r="J187" s="125">
        <f t="shared" si="10"/>
        <v>0</v>
      </c>
      <c r="K187" s="125">
        <f>J187*('P2 - Financials'!$C$56/12)</f>
        <v>0</v>
      </c>
      <c r="L187" s="125">
        <f t="shared" si="8"/>
        <v>0</v>
      </c>
      <c r="M187" s="125" t="e">
        <f t="shared" ca="1" si="11"/>
        <v>#DIV/0!</v>
      </c>
      <c r="N187" s="125">
        <f t="shared" si="12"/>
        <v>75002.630469338896</v>
      </c>
      <c r="O187" s="125">
        <f>N187*('P2 - Financials'!$E$56/12)</f>
        <v>425.01490599292043</v>
      </c>
      <c r="P187" s="125">
        <f t="shared" si="9"/>
        <v>75427.64537533182</v>
      </c>
      <c r="Q187" s="139"/>
      <c r="R187" s="139"/>
      <c r="S187" s="139"/>
      <c r="T187" s="139"/>
      <c r="U187" s="135"/>
      <c r="V187" s="135"/>
      <c r="W187" s="135"/>
      <c r="X187" s="135"/>
      <c r="Y187" s="135"/>
      <c r="Z187" s="135"/>
    </row>
    <row r="188" spans="1:26" ht="23.25" customHeight="1">
      <c r="A188" s="122">
        <v>159</v>
      </c>
      <c r="B188" s="123" t="e">
        <f t="shared" ca="1" si="0"/>
        <v>#DIV/0!</v>
      </c>
      <c r="C188" s="123" t="e">
        <f t="shared" ca="1" si="1"/>
        <v>#DIV/0!</v>
      </c>
      <c r="D188" s="124" t="e">
        <f t="shared" ca="1" si="2"/>
        <v>#DIV/0!</v>
      </c>
      <c r="E188" s="124" t="e">
        <f t="shared" ca="1" si="3"/>
        <v>#DIV/0!</v>
      </c>
      <c r="F188" s="124" t="e">
        <f t="shared" ca="1" si="4"/>
        <v>#DIV/0!</v>
      </c>
      <c r="G188" s="124" t="e">
        <f t="shared" ca="1" si="5"/>
        <v>#DIV/0!</v>
      </c>
      <c r="H188" s="124" t="e">
        <f t="shared" ca="1" si="6"/>
        <v>#DIV/0!</v>
      </c>
      <c r="I188" s="192">
        <f t="shared" si="7"/>
        <v>13.25</v>
      </c>
      <c r="J188" s="125">
        <f t="shared" si="10"/>
        <v>0</v>
      </c>
      <c r="K188" s="125">
        <f>J188*('P2 - Financials'!$C$56/12)</f>
        <v>0</v>
      </c>
      <c r="L188" s="125">
        <f t="shared" si="8"/>
        <v>0</v>
      </c>
      <c r="M188" s="125" t="e">
        <f t="shared" ca="1" si="11"/>
        <v>#DIV/0!</v>
      </c>
      <c r="N188" s="125">
        <f t="shared" si="12"/>
        <v>75427.64537533182</v>
      </c>
      <c r="O188" s="125">
        <f>N188*('P2 - Financials'!$E$56/12)</f>
        <v>427.42332379354701</v>
      </c>
      <c r="P188" s="125">
        <f t="shared" si="9"/>
        <v>75855.068699125361</v>
      </c>
      <c r="Q188" s="139"/>
      <c r="R188" s="139"/>
      <c r="S188" s="139"/>
      <c r="T188" s="139"/>
      <c r="U188" s="135"/>
      <c r="V188" s="135"/>
      <c r="W188" s="135"/>
      <c r="X188" s="135"/>
      <c r="Y188" s="135"/>
      <c r="Z188" s="135"/>
    </row>
    <row r="189" spans="1:26" ht="23.25" customHeight="1">
      <c r="A189" s="122">
        <v>160</v>
      </c>
      <c r="B189" s="123" t="e">
        <f t="shared" ca="1" si="0"/>
        <v>#DIV/0!</v>
      </c>
      <c r="C189" s="123" t="e">
        <f t="shared" ca="1" si="1"/>
        <v>#DIV/0!</v>
      </c>
      <c r="D189" s="124" t="e">
        <f t="shared" ca="1" si="2"/>
        <v>#DIV/0!</v>
      </c>
      <c r="E189" s="124" t="e">
        <f t="shared" ca="1" si="3"/>
        <v>#DIV/0!</v>
      </c>
      <c r="F189" s="124" t="e">
        <f t="shared" ca="1" si="4"/>
        <v>#DIV/0!</v>
      </c>
      <c r="G189" s="124" t="e">
        <f t="shared" ca="1" si="5"/>
        <v>#DIV/0!</v>
      </c>
      <c r="H189" s="124" t="e">
        <f t="shared" ca="1" si="6"/>
        <v>#DIV/0!</v>
      </c>
      <c r="I189" s="192">
        <f t="shared" si="7"/>
        <v>13.333333333333334</v>
      </c>
      <c r="J189" s="125">
        <f t="shared" si="10"/>
        <v>0</v>
      </c>
      <c r="K189" s="125">
        <f>J189*('P2 - Financials'!$C$56/12)</f>
        <v>0</v>
      </c>
      <c r="L189" s="125">
        <f t="shared" si="8"/>
        <v>0</v>
      </c>
      <c r="M189" s="125" t="e">
        <f t="shared" ca="1" si="11"/>
        <v>#DIV/0!</v>
      </c>
      <c r="N189" s="125">
        <f t="shared" si="12"/>
        <v>75855.068699125361</v>
      </c>
      <c r="O189" s="125">
        <f>N189*('P2 - Financials'!$E$56/12)</f>
        <v>429.84538929504373</v>
      </c>
      <c r="P189" s="125">
        <f t="shared" si="9"/>
        <v>76284.91408842041</v>
      </c>
      <c r="Q189" s="139"/>
      <c r="R189" s="139"/>
      <c r="S189" s="139"/>
      <c r="T189" s="139"/>
      <c r="U189" s="135"/>
      <c r="V189" s="135"/>
      <c r="W189" s="135"/>
      <c r="X189" s="135"/>
      <c r="Y189" s="135"/>
      <c r="Z189" s="135"/>
    </row>
    <row r="190" spans="1:26" ht="23.25" customHeight="1">
      <c r="A190" s="122">
        <v>161</v>
      </c>
      <c r="B190" s="123" t="e">
        <f t="shared" ca="1" si="0"/>
        <v>#DIV/0!</v>
      </c>
      <c r="C190" s="123" t="e">
        <f t="shared" ca="1" si="1"/>
        <v>#DIV/0!</v>
      </c>
      <c r="D190" s="124" t="e">
        <f t="shared" ca="1" si="2"/>
        <v>#DIV/0!</v>
      </c>
      <c r="E190" s="124" t="e">
        <f t="shared" ca="1" si="3"/>
        <v>#DIV/0!</v>
      </c>
      <c r="F190" s="124" t="e">
        <f t="shared" ca="1" si="4"/>
        <v>#DIV/0!</v>
      </c>
      <c r="G190" s="124" t="e">
        <f t="shared" ca="1" si="5"/>
        <v>#DIV/0!</v>
      </c>
      <c r="H190" s="124" t="e">
        <f t="shared" ca="1" si="6"/>
        <v>#DIV/0!</v>
      </c>
      <c r="I190" s="192">
        <f t="shared" si="7"/>
        <v>13.416666666666666</v>
      </c>
      <c r="J190" s="125">
        <f t="shared" si="10"/>
        <v>0</v>
      </c>
      <c r="K190" s="125">
        <f>J190*('P2 - Financials'!$C$56/12)</f>
        <v>0</v>
      </c>
      <c r="L190" s="125">
        <f t="shared" si="8"/>
        <v>0</v>
      </c>
      <c r="M190" s="125" t="e">
        <f t="shared" ca="1" si="11"/>
        <v>#DIV/0!</v>
      </c>
      <c r="N190" s="125">
        <f t="shared" si="12"/>
        <v>76284.91408842041</v>
      </c>
      <c r="O190" s="125">
        <f>N190*('P2 - Financials'!$E$56/12)</f>
        <v>432.28117983438233</v>
      </c>
      <c r="P190" s="125">
        <f t="shared" si="9"/>
        <v>76717.195268254785</v>
      </c>
      <c r="Q190" s="139"/>
      <c r="R190" s="139"/>
      <c r="S190" s="139"/>
      <c r="T190" s="139"/>
      <c r="U190" s="135"/>
      <c r="V190" s="135"/>
      <c r="W190" s="135"/>
      <c r="X190" s="135"/>
      <c r="Y190" s="135"/>
      <c r="Z190" s="135"/>
    </row>
    <row r="191" spans="1:26" ht="23.25" customHeight="1">
      <c r="A191" s="122">
        <v>162</v>
      </c>
      <c r="B191" s="123" t="e">
        <f t="shared" ca="1" si="0"/>
        <v>#DIV/0!</v>
      </c>
      <c r="C191" s="123" t="e">
        <f t="shared" ca="1" si="1"/>
        <v>#DIV/0!</v>
      </c>
      <c r="D191" s="124" t="e">
        <f t="shared" ca="1" si="2"/>
        <v>#DIV/0!</v>
      </c>
      <c r="E191" s="124" t="e">
        <f t="shared" ca="1" si="3"/>
        <v>#DIV/0!</v>
      </c>
      <c r="F191" s="124" t="e">
        <f t="shared" ca="1" si="4"/>
        <v>#DIV/0!</v>
      </c>
      <c r="G191" s="124" t="e">
        <f t="shared" ca="1" si="5"/>
        <v>#DIV/0!</v>
      </c>
      <c r="H191" s="124" t="e">
        <f t="shared" ca="1" si="6"/>
        <v>#DIV/0!</v>
      </c>
      <c r="I191" s="192">
        <f t="shared" si="7"/>
        <v>13.5</v>
      </c>
      <c r="J191" s="125">
        <f t="shared" si="10"/>
        <v>0</v>
      </c>
      <c r="K191" s="125">
        <f>J191*('P2 - Financials'!$C$56/12)</f>
        <v>0</v>
      </c>
      <c r="L191" s="125">
        <f t="shared" si="8"/>
        <v>0</v>
      </c>
      <c r="M191" s="125" t="e">
        <f t="shared" ca="1" si="11"/>
        <v>#DIV/0!</v>
      </c>
      <c r="N191" s="125">
        <f t="shared" si="12"/>
        <v>76717.195268254785</v>
      </c>
      <c r="O191" s="125">
        <f>N191*('P2 - Financials'!$E$56/12)</f>
        <v>434.73077318677713</v>
      </c>
      <c r="P191" s="125">
        <f t="shared" si="9"/>
        <v>77151.926041441562</v>
      </c>
      <c r="Q191" s="139"/>
      <c r="R191" s="139"/>
      <c r="S191" s="139"/>
      <c r="T191" s="139"/>
      <c r="U191" s="135"/>
      <c r="V191" s="135"/>
      <c r="W191" s="135"/>
      <c r="X191" s="135"/>
      <c r="Y191" s="135"/>
      <c r="Z191" s="135"/>
    </row>
    <row r="192" spans="1:26" ht="23.25" customHeight="1">
      <c r="A192" s="122">
        <v>163</v>
      </c>
      <c r="B192" s="123" t="e">
        <f t="shared" ca="1" si="0"/>
        <v>#DIV/0!</v>
      </c>
      <c r="C192" s="123" t="e">
        <f t="shared" ca="1" si="1"/>
        <v>#DIV/0!</v>
      </c>
      <c r="D192" s="124" t="e">
        <f t="shared" ca="1" si="2"/>
        <v>#DIV/0!</v>
      </c>
      <c r="E192" s="124" t="e">
        <f t="shared" ca="1" si="3"/>
        <v>#DIV/0!</v>
      </c>
      <c r="F192" s="124" t="e">
        <f t="shared" ca="1" si="4"/>
        <v>#DIV/0!</v>
      </c>
      <c r="G192" s="124" t="e">
        <f t="shared" ca="1" si="5"/>
        <v>#DIV/0!</v>
      </c>
      <c r="H192" s="124" t="e">
        <f t="shared" ca="1" si="6"/>
        <v>#DIV/0!</v>
      </c>
      <c r="I192" s="192">
        <f t="shared" si="7"/>
        <v>13.583333333333334</v>
      </c>
      <c r="J192" s="125">
        <f t="shared" si="10"/>
        <v>0</v>
      </c>
      <c r="K192" s="125">
        <f>J192*('P2 - Financials'!$C$56/12)</f>
        <v>0</v>
      </c>
      <c r="L192" s="125">
        <f t="shared" si="8"/>
        <v>0</v>
      </c>
      <c r="M192" s="125" t="e">
        <f t="shared" ca="1" si="11"/>
        <v>#DIV/0!</v>
      </c>
      <c r="N192" s="125">
        <f t="shared" si="12"/>
        <v>77151.926041441562</v>
      </c>
      <c r="O192" s="125">
        <f>N192*('P2 - Financials'!$E$56/12)</f>
        <v>437.19424756816886</v>
      </c>
      <c r="P192" s="125">
        <f t="shared" si="9"/>
        <v>77589.120289009734</v>
      </c>
      <c r="Q192" s="139"/>
      <c r="R192" s="139"/>
      <c r="S192" s="139"/>
      <c r="T192" s="139"/>
      <c r="U192" s="135"/>
      <c r="V192" s="135"/>
      <c r="W192" s="135"/>
      <c r="X192" s="135"/>
      <c r="Y192" s="135"/>
      <c r="Z192" s="135"/>
    </row>
    <row r="193" spans="1:26" ht="23.25" customHeight="1">
      <c r="A193" s="122">
        <v>164</v>
      </c>
      <c r="B193" s="123" t="e">
        <f t="shared" ca="1" si="0"/>
        <v>#DIV/0!</v>
      </c>
      <c r="C193" s="123" t="e">
        <f t="shared" ca="1" si="1"/>
        <v>#DIV/0!</v>
      </c>
      <c r="D193" s="124" t="e">
        <f t="shared" ca="1" si="2"/>
        <v>#DIV/0!</v>
      </c>
      <c r="E193" s="124" t="e">
        <f t="shared" ca="1" si="3"/>
        <v>#DIV/0!</v>
      </c>
      <c r="F193" s="124" t="e">
        <f t="shared" ca="1" si="4"/>
        <v>#DIV/0!</v>
      </c>
      <c r="G193" s="124" t="e">
        <f t="shared" ca="1" si="5"/>
        <v>#DIV/0!</v>
      </c>
      <c r="H193" s="124" t="e">
        <f t="shared" ca="1" si="6"/>
        <v>#DIV/0!</v>
      </c>
      <c r="I193" s="192">
        <f t="shared" si="7"/>
        <v>13.666666666666666</v>
      </c>
      <c r="J193" s="125">
        <f t="shared" si="10"/>
        <v>0</v>
      </c>
      <c r="K193" s="125">
        <f>J193*('P2 - Financials'!$C$56/12)</f>
        <v>0</v>
      </c>
      <c r="L193" s="125">
        <f t="shared" si="8"/>
        <v>0</v>
      </c>
      <c r="M193" s="125" t="e">
        <f t="shared" ca="1" si="11"/>
        <v>#DIV/0!</v>
      </c>
      <c r="N193" s="125">
        <f t="shared" si="12"/>
        <v>77589.120289009734</v>
      </c>
      <c r="O193" s="125">
        <f>N193*('P2 - Financials'!$E$56/12)</f>
        <v>439.67168163772186</v>
      </c>
      <c r="P193" s="125">
        <f t="shared" si="9"/>
        <v>78028.791970647449</v>
      </c>
      <c r="Q193" s="139"/>
      <c r="R193" s="139"/>
      <c r="S193" s="139"/>
      <c r="T193" s="139"/>
      <c r="U193" s="135"/>
      <c r="V193" s="135"/>
      <c r="W193" s="135"/>
      <c r="X193" s="135"/>
      <c r="Y193" s="135"/>
      <c r="Z193" s="135"/>
    </row>
    <row r="194" spans="1:26" ht="23.25" customHeight="1">
      <c r="A194" s="122">
        <v>165</v>
      </c>
      <c r="B194" s="123" t="e">
        <f t="shared" ca="1" si="0"/>
        <v>#DIV/0!</v>
      </c>
      <c r="C194" s="123" t="e">
        <f t="shared" ca="1" si="1"/>
        <v>#DIV/0!</v>
      </c>
      <c r="D194" s="124" t="e">
        <f t="shared" ca="1" si="2"/>
        <v>#DIV/0!</v>
      </c>
      <c r="E194" s="124" t="e">
        <f t="shared" ca="1" si="3"/>
        <v>#DIV/0!</v>
      </c>
      <c r="F194" s="124" t="e">
        <f t="shared" ca="1" si="4"/>
        <v>#DIV/0!</v>
      </c>
      <c r="G194" s="124" t="e">
        <f t="shared" ca="1" si="5"/>
        <v>#DIV/0!</v>
      </c>
      <c r="H194" s="124" t="e">
        <f t="shared" ca="1" si="6"/>
        <v>#DIV/0!</v>
      </c>
      <c r="I194" s="192">
        <f t="shared" si="7"/>
        <v>13.75</v>
      </c>
      <c r="J194" s="125">
        <f t="shared" si="10"/>
        <v>0</v>
      </c>
      <c r="K194" s="125">
        <f>J194*('P2 - Financials'!$C$56/12)</f>
        <v>0</v>
      </c>
      <c r="L194" s="125">
        <f t="shared" si="8"/>
        <v>0</v>
      </c>
      <c r="M194" s="125" t="e">
        <f t="shared" ca="1" si="11"/>
        <v>#DIV/0!</v>
      </c>
      <c r="N194" s="125">
        <f t="shared" si="12"/>
        <v>78028.791970647449</v>
      </c>
      <c r="O194" s="125">
        <f>N194*('P2 - Financials'!$E$56/12)</f>
        <v>442.16315450033557</v>
      </c>
      <c r="P194" s="125">
        <f t="shared" si="9"/>
        <v>78470.955125147782</v>
      </c>
      <c r="Q194" s="139"/>
      <c r="R194" s="139"/>
      <c r="S194" s="139"/>
      <c r="T194" s="139"/>
      <c r="U194" s="135"/>
      <c r="V194" s="135"/>
      <c r="W194" s="135"/>
      <c r="X194" s="135"/>
      <c r="Y194" s="135"/>
      <c r="Z194" s="135"/>
    </row>
    <row r="195" spans="1:26" ht="23.25" customHeight="1">
      <c r="A195" s="122">
        <v>166</v>
      </c>
      <c r="B195" s="123" t="e">
        <f t="shared" ca="1" si="0"/>
        <v>#DIV/0!</v>
      </c>
      <c r="C195" s="123" t="e">
        <f t="shared" ca="1" si="1"/>
        <v>#DIV/0!</v>
      </c>
      <c r="D195" s="124" t="e">
        <f t="shared" ca="1" si="2"/>
        <v>#DIV/0!</v>
      </c>
      <c r="E195" s="124" t="e">
        <f t="shared" ca="1" si="3"/>
        <v>#DIV/0!</v>
      </c>
      <c r="F195" s="124" t="e">
        <f t="shared" ca="1" si="4"/>
        <v>#DIV/0!</v>
      </c>
      <c r="G195" s="124" t="e">
        <f t="shared" ca="1" si="5"/>
        <v>#DIV/0!</v>
      </c>
      <c r="H195" s="124" t="e">
        <f t="shared" ca="1" si="6"/>
        <v>#DIV/0!</v>
      </c>
      <c r="I195" s="192">
        <f t="shared" si="7"/>
        <v>13.833333333333334</v>
      </c>
      <c r="J195" s="125">
        <f t="shared" si="10"/>
        <v>0</v>
      </c>
      <c r="K195" s="125">
        <f>J195*('P2 - Financials'!$C$56/12)</f>
        <v>0</v>
      </c>
      <c r="L195" s="125">
        <f t="shared" si="8"/>
        <v>0</v>
      </c>
      <c r="M195" s="125" t="e">
        <f t="shared" ca="1" si="11"/>
        <v>#DIV/0!</v>
      </c>
      <c r="N195" s="125">
        <f t="shared" si="12"/>
        <v>78470.955125147782</v>
      </c>
      <c r="O195" s="125">
        <f>N195*('P2 - Financials'!$E$56/12)</f>
        <v>444.66874570917082</v>
      </c>
      <c r="P195" s="125">
        <f t="shared" si="9"/>
        <v>78915.623870856958</v>
      </c>
      <c r="Q195" s="139"/>
      <c r="R195" s="139"/>
      <c r="S195" s="139"/>
      <c r="T195" s="139"/>
      <c r="U195" s="135"/>
      <c r="V195" s="135"/>
      <c r="W195" s="135"/>
      <c r="X195" s="135"/>
      <c r="Y195" s="135"/>
      <c r="Z195" s="135"/>
    </row>
    <row r="196" spans="1:26" ht="23.25" customHeight="1">
      <c r="A196" s="122">
        <v>167</v>
      </c>
      <c r="B196" s="123" t="e">
        <f t="shared" ca="1" si="0"/>
        <v>#DIV/0!</v>
      </c>
      <c r="C196" s="123" t="e">
        <f t="shared" ca="1" si="1"/>
        <v>#DIV/0!</v>
      </c>
      <c r="D196" s="124" t="e">
        <f t="shared" ca="1" si="2"/>
        <v>#DIV/0!</v>
      </c>
      <c r="E196" s="124" t="e">
        <f t="shared" ca="1" si="3"/>
        <v>#DIV/0!</v>
      </c>
      <c r="F196" s="124" t="e">
        <f t="shared" ca="1" si="4"/>
        <v>#DIV/0!</v>
      </c>
      <c r="G196" s="124" t="e">
        <f t="shared" ca="1" si="5"/>
        <v>#DIV/0!</v>
      </c>
      <c r="H196" s="124" t="e">
        <f t="shared" ca="1" si="6"/>
        <v>#DIV/0!</v>
      </c>
      <c r="I196" s="192">
        <f t="shared" si="7"/>
        <v>13.916666666666666</v>
      </c>
      <c r="J196" s="125">
        <f t="shared" si="10"/>
        <v>0</v>
      </c>
      <c r="K196" s="125">
        <f>J196*('P2 - Financials'!$C$56/12)</f>
        <v>0</v>
      </c>
      <c r="L196" s="125">
        <f t="shared" si="8"/>
        <v>0</v>
      </c>
      <c r="M196" s="125" t="e">
        <f t="shared" ca="1" si="11"/>
        <v>#DIV/0!</v>
      </c>
      <c r="N196" s="125">
        <f t="shared" si="12"/>
        <v>78915.623870856958</v>
      </c>
      <c r="O196" s="125">
        <f>N196*('P2 - Financials'!$E$56/12)</f>
        <v>447.18853526818947</v>
      </c>
      <c r="P196" s="125">
        <f t="shared" si="9"/>
        <v>79362.812406125144</v>
      </c>
      <c r="Q196" s="139"/>
      <c r="R196" s="139"/>
      <c r="S196" s="139"/>
      <c r="T196" s="139"/>
      <c r="U196" s="135"/>
      <c r="V196" s="135"/>
      <c r="W196" s="135"/>
      <c r="X196" s="135"/>
      <c r="Y196" s="135"/>
      <c r="Z196" s="135"/>
    </row>
    <row r="197" spans="1:26" ht="23.25" customHeight="1">
      <c r="A197" s="122">
        <v>168</v>
      </c>
      <c r="B197" s="123" t="e">
        <f t="shared" ca="1" si="0"/>
        <v>#DIV/0!</v>
      </c>
      <c r="C197" s="123" t="e">
        <f t="shared" ca="1" si="1"/>
        <v>#DIV/0!</v>
      </c>
      <c r="D197" s="124" t="e">
        <f t="shared" ca="1" si="2"/>
        <v>#DIV/0!</v>
      </c>
      <c r="E197" s="124" t="e">
        <f t="shared" ca="1" si="3"/>
        <v>#DIV/0!</v>
      </c>
      <c r="F197" s="124" t="e">
        <f t="shared" ca="1" si="4"/>
        <v>#DIV/0!</v>
      </c>
      <c r="G197" s="124" t="e">
        <f t="shared" ca="1" si="5"/>
        <v>#DIV/0!</v>
      </c>
      <c r="H197" s="124" t="e">
        <f t="shared" ca="1" si="6"/>
        <v>#DIV/0!</v>
      </c>
      <c r="I197" s="192">
        <f t="shared" si="7"/>
        <v>14</v>
      </c>
      <c r="J197" s="125">
        <f t="shared" si="10"/>
        <v>0</v>
      </c>
      <c r="K197" s="125">
        <f>J197*('P2 - Financials'!$C$56/12)</f>
        <v>0</v>
      </c>
      <c r="L197" s="125">
        <f t="shared" si="8"/>
        <v>0</v>
      </c>
      <c r="M197" s="125" t="e">
        <f t="shared" ca="1" si="11"/>
        <v>#DIV/0!</v>
      </c>
      <c r="N197" s="125">
        <f t="shared" si="12"/>
        <v>79362.812406125144</v>
      </c>
      <c r="O197" s="125">
        <f>N197*('P2 - Financials'!$E$56/12)</f>
        <v>449.72260363470917</v>
      </c>
      <c r="P197" s="125">
        <f t="shared" si="9"/>
        <v>79812.535009759857</v>
      </c>
      <c r="Q197" s="139"/>
      <c r="R197" s="139"/>
      <c r="S197" s="139"/>
      <c r="T197" s="139"/>
      <c r="U197" s="135"/>
      <c r="V197" s="135"/>
      <c r="W197" s="135"/>
      <c r="X197" s="135"/>
      <c r="Y197" s="135"/>
      <c r="Z197" s="135"/>
    </row>
    <row r="198" spans="1:26" ht="23.25" customHeight="1">
      <c r="A198" s="122">
        <v>169</v>
      </c>
      <c r="B198" s="123" t="e">
        <f t="shared" ca="1" si="0"/>
        <v>#DIV/0!</v>
      </c>
      <c r="C198" s="123" t="e">
        <f t="shared" ca="1" si="1"/>
        <v>#DIV/0!</v>
      </c>
      <c r="D198" s="124" t="e">
        <f t="shared" ca="1" si="2"/>
        <v>#DIV/0!</v>
      </c>
      <c r="E198" s="124" t="e">
        <f t="shared" ca="1" si="3"/>
        <v>#DIV/0!</v>
      </c>
      <c r="F198" s="124" t="e">
        <f t="shared" ca="1" si="4"/>
        <v>#DIV/0!</v>
      </c>
      <c r="G198" s="124" t="e">
        <f t="shared" ca="1" si="5"/>
        <v>#DIV/0!</v>
      </c>
      <c r="H198" s="124" t="e">
        <f t="shared" ca="1" si="6"/>
        <v>#DIV/0!</v>
      </c>
      <c r="I198" s="192">
        <f t="shared" si="7"/>
        <v>14.083333333333334</v>
      </c>
      <c r="J198" s="125">
        <f t="shared" si="10"/>
        <v>0</v>
      </c>
      <c r="K198" s="125">
        <f>J198*('P2 - Financials'!$C$56/12)</f>
        <v>0</v>
      </c>
      <c r="L198" s="125">
        <f t="shared" si="8"/>
        <v>0</v>
      </c>
      <c r="M198" s="125" t="e">
        <f t="shared" ca="1" si="11"/>
        <v>#DIV/0!</v>
      </c>
      <c r="N198" s="125">
        <f t="shared" si="12"/>
        <v>79812.535009759857</v>
      </c>
      <c r="O198" s="125">
        <f>N198*('P2 - Financials'!$E$56/12)</f>
        <v>452.27103172197258</v>
      </c>
      <c r="P198" s="125">
        <f t="shared" si="9"/>
        <v>80264.806041481832</v>
      </c>
      <c r="Q198" s="139"/>
      <c r="R198" s="139"/>
      <c r="S198" s="139"/>
      <c r="T198" s="139"/>
      <c r="U198" s="135"/>
      <c r="V198" s="135"/>
      <c r="W198" s="135"/>
      <c r="X198" s="135"/>
      <c r="Y198" s="135"/>
      <c r="Z198" s="135"/>
    </row>
    <row r="199" spans="1:26" ht="23.25" customHeight="1">
      <c r="A199" s="122">
        <v>170</v>
      </c>
      <c r="B199" s="123" t="e">
        <f t="shared" ca="1" si="0"/>
        <v>#DIV/0!</v>
      </c>
      <c r="C199" s="123" t="e">
        <f t="shared" ca="1" si="1"/>
        <v>#DIV/0!</v>
      </c>
      <c r="D199" s="124" t="e">
        <f t="shared" ca="1" si="2"/>
        <v>#DIV/0!</v>
      </c>
      <c r="E199" s="124" t="e">
        <f t="shared" ca="1" si="3"/>
        <v>#DIV/0!</v>
      </c>
      <c r="F199" s="124" t="e">
        <f t="shared" ca="1" si="4"/>
        <v>#DIV/0!</v>
      </c>
      <c r="G199" s="124" t="e">
        <f t="shared" ca="1" si="5"/>
        <v>#DIV/0!</v>
      </c>
      <c r="H199" s="124" t="e">
        <f t="shared" ca="1" si="6"/>
        <v>#DIV/0!</v>
      </c>
      <c r="I199" s="192">
        <f t="shared" si="7"/>
        <v>14.166666666666666</v>
      </c>
      <c r="J199" s="125">
        <f t="shared" si="10"/>
        <v>0</v>
      </c>
      <c r="K199" s="125">
        <f>J199*('P2 - Financials'!$C$56/12)</f>
        <v>0</v>
      </c>
      <c r="L199" s="125">
        <f t="shared" si="8"/>
        <v>0</v>
      </c>
      <c r="M199" s="125" t="e">
        <f t="shared" ca="1" si="11"/>
        <v>#DIV/0!</v>
      </c>
      <c r="N199" s="125">
        <f t="shared" si="12"/>
        <v>80264.806041481832</v>
      </c>
      <c r="O199" s="125">
        <f>N199*('P2 - Financials'!$E$56/12)</f>
        <v>454.83390090173043</v>
      </c>
      <c r="P199" s="125">
        <f t="shared" si="9"/>
        <v>80719.639942383568</v>
      </c>
      <c r="Q199" s="139"/>
      <c r="R199" s="139"/>
      <c r="S199" s="139"/>
      <c r="T199" s="139"/>
      <c r="U199" s="135"/>
      <c r="V199" s="135"/>
      <c r="W199" s="135"/>
      <c r="X199" s="135"/>
      <c r="Y199" s="135"/>
      <c r="Z199" s="135"/>
    </row>
    <row r="200" spans="1:26" ht="23.25" customHeight="1">
      <c r="A200" s="122">
        <v>171</v>
      </c>
      <c r="B200" s="123" t="e">
        <f t="shared" ca="1" si="0"/>
        <v>#DIV/0!</v>
      </c>
      <c r="C200" s="123" t="e">
        <f t="shared" ca="1" si="1"/>
        <v>#DIV/0!</v>
      </c>
      <c r="D200" s="124" t="e">
        <f t="shared" ca="1" si="2"/>
        <v>#DIV/0!</v>
      </c>
      <c r="E200" s="124" t="e">
        <f t="shared" ca="1" si="3"/>
        <v>#DIV/0!</v>
      </c>
      <c r="F200" s="124" t="e">
        <f t="shared" ca="1" si="4"/>
        <v>#DIV/0!</v>
      </c>
      <c r="G200" s="124" t="e">
        <f t="shared" ca="1" si="5"/>
        <v>#DIV/0!</v>
      </c>
      <c r="H200" s="124" t="e">
        <f t="shared" ca="1" si="6"/>
        <v>#DIV/0!</v>
      </c>
      <c r="I200" s="192">
        <f t="shared" si="7"/>
        <v>14.25</v>
      </c>
      <c r="J200" s="125">
        <f t="shared" si="10"/>
        <v>0</v>
      </c>
      <c r="K200" s="125">
        <f>J200*('P2 - Financials'!$C$56/12)</f>
        <v>0</v>
      </c>
      <c r="L200" s="125">
        <f t="shared" si="8"/>
        <v>0</v>
      </c>
      <c r="M200" s="125" t="e">
        <f t="shared" ca="1" si="11"/>
        <v>#DIV/0!</v>
      </c>
      <c r="N200" s="125">
        <f t="shared" si="12"/>
        <v>80719.639942383568</v>
      </c>
      <c r="O200" s="125">
        <f>N200*('P2 - Financials'!$E$56/12)</f>
        <v>457.41129300684025</v>
      </c>
      <c r="P200" s="125">
        <f t="shared" si="9"/>
        <v>81177.051235390405</v>
      </c>
      <c r="Q200" s="139"/>
      <c r="R200" s="139"/>
      <c r="S200" s="139"/>
      <c r="T200" s="139"/>
      <c r="U200" s="135"/>
      <c r="V200" s="135"/>
      <c r="W200" s="135"/>
      <c r="X200" s="135"/>
      <c r="Y200" s="135"/>
      <c r="Z200" s="135"/>
    </row>
    <row r="201" spans="1:26" ht="23.25" customHeight="1">
      <c r="A201" s="122">
        <v>172</v>
      </c>
      <c r="B201" s="123" t="e">
        <f t="shared" ca="1" si="0"/>
        <v>#DIV/0!</v>
      </c>
      <c r="C201" s="123" t="e">
        <f t="shared" ca="1" si="1"/>
        <v>#DIV/0!</v>
      </c>
      <c r="D201" s="124" t="e">
        <f t="shared" ca="1" si="2"/>
        <v>#DIV/0!</v>
      </c>
      <c r="E201" s="124" t="e">
        <f t="shared" ca="1" si="3"/>
        <v>#DIV/0!</v>
      </c>
      <c r="F201" s="124" t="e">
        <f t="shared" ca="1" si="4"/>
        <v>#DIV/0!</v>
      </c>
      <c r="G201" s="124" t="e">
        <f t="shared" ca="1" si="5"/>
        <v>#DIV/0!</v>
      </c>
      <c r="H201" s="124" t="e">
        <f t="shared" ca="1" si="6"/>
        <v>#DIV/0!</v>
      </c>
      <c r="I201" s="192">
        <f t="shared" si="7"/>
        <v>14.333333333333334</v>
      </c>
      <c r="J201" s="125">
        <f t="shared" si="10"/>
        <v>0</v>
      </c>
      <c r="K201" s="125">
        <f>J201*('P2 - Financials'!$C$56/12)</f>
        <v>0</v>
      </c>
      <c r="L201" s="125">
        <f t="shared" si="8"/>
        <v>0</v>
      </c>
      <c r="M201" s="125" t="e">
        <f t="shared" ca="1" si="11"/>
        <v>#DIV/0!</v>
      </c>
      <c r="N201" s="125">
        <f t="shared" si="12"/>
        <v>81177.051235390405</v>
      </c>
      <c r="O201" s="125">
        <f>N201*('P2 - Financials'!$E$56/12)</f>
        <v>460.00329033387902</v>
      </c>
      <c r="P201" s="125">
        <f t="shared" si="9"/>
        <v>81637.054525724277</v>
      </c>
      <c r="Q201" s="139"/>
      <c r="R201" s="139"/>
      <c r="S201" s="139"/>
      <c r="T201" s="139"/>
      <c r="U201" s="135"/>
      <c r="V201" s="135"/>
      <c r="W201" s="135"/>
      <c r="X201" s="135"/>
      <c r="Y201" s="135"/>
      <c r="Z201" s="135"/>
    </row>
    <row r="202" spans="1:26" ht="23.25" customHeight="1">
      <c r="A202" s="122">
        <v>173</v>
      </c>
      <c r="B202" s="123" t="e">
        <f t="shared" ca="1" si="0"/>
        <v>#DIV/0!</v>
      </c>
      <c r="C202" s="123" t="e">
        <f t="shared" ca="1" si="1"/>
        <v>#DIV/0!</v>
      </c>
      <c r="D202" s="124" t="e">
        <f t="shared" ca="1" si="2"/>
        <v>#DIV/0!</v>
      </c>
      <c r="E202" s="124" t="e">
        <f t="shared" ca="1" si="3"/>
        <v>#DIV/0!</v>
      </c>
      <c r="F202" s="124" t="e">
        <f t="shared" ca="1" si="4"/>
        <v>#DIV/0!</v>
      </c>
      <c r="G202" s="124" t="e">
        <f t="shared" ca="1" si="5"/>
        <v>#DIV/0!</v>
      </c>
      <c r="H202" s="124" t="e">
        <f t="shared" ca="1" si="6"/>
        <v>#DIV/0!</v>
      </c>
      <c r="I202" s="192">
        <f t="shared" si="7"/>
        <v>14.416666666666666</v>
      </c>
      <c r="J202" s="125">
        <f t="shared" si="10"/>
        <v>0</v>
      </c>
      <c r="K202" s="125">
        <f>J202*('P2 - Financials'!$C$56/12)</f>
        <v>0</v>
      </c>
      <c r="L202" s="125">
        <f t="shared" si="8"/>
        <v>0</v>
      </c>
      <c r="M202" s="125" t="e">
        <f t="shared" ca="1" si="11"/>
        <v>#DIV/0!</v>
      </c>
      <c r="N202" s="125">
        <f t="shared" si="12"/>
        <v>81637.054525724277</v>
      </c>
      <c r="O202" s="125">
        <f>N202*('P2 - Financials'!$E$56/12)</f>
        <v>462.60997564577093</v>
      </c>
      <c r="P202" s="125">
        <f t="shared" si="9"/>
        <v>82099.664501370047</v>
      </c>
      <c r="Q202" s="139"/>
      <c r="R202" s="139"/>
      <c r="S202" s="139"/>
      <c r="T202" s="139"/>
      <c r="U202" s="135"/>
      <c r="V202" s="135"/>
      <c r="W202" s="135"/>
      <c r="X202" s="135"/>
      <c r="Y202" s="135"/>
      <c r="Z202" s="135"/>
    </row>
    <row r="203" spans="1:26" ht="23.25" customHeight="1">
      <c r="A203" s="122">
        <v>174</v>
      </c>
      <c r="B203" s="123" t="e">
        <f t="shared" ca="1" si="0"/>
        <v>#DIV/0!</v>
      </c>
      <c r="C203" s="123" t="e">
        <f t="shared" ca="1" si="1"/>
        <v>#DIV/0!</v>
      </c>
      <c r="D203" s="124" t="e">
        <f t="shared" ca="1" si="2"/>
        <v>#DIV/0!</v>
      </c>
      <c r="E203" s="124" t="e">
        <f t="shared" ca="1" si="3"/>
        <v>#DIV/0!</v>
      </c>
      <c r="F203" s="124" t="e">
        <f t="shared" ca="1" si="4"/>
        <v>#DIV/0!</v>
      </c>
      <c r="G203" s="124" t="e">
        <f t="shared" ca="1" si="5"/>
        <v>#DIV/0!</v>
      </c>
      <c r="H203" s="124" t="e">
        <f t="shared" ca="1" si="6"/>
        <v>#DIV/0!</v>
      </c>
      <c r="I203" s="192">
        <f t="shared" si="7"/>
        <v>14.5</v>
      </c>
      <c r="J203" s="125">
        <f t="shared" si="10"/>
        <v>0</v>
      </c>
      <c r="K203" s="125">
        <f>J203*('P2 - Financials'!$C$56/12)</f>
        <v>0</v>
      </c>
      <c r="L203" s="125">
        <f t="shared" si="8"/>
        <v>0</v>
      </c>
      <c r="M203" s="125" t="e">
        <f t="shared" ca="1" si="11"/>
        <v>#DIV/0!</v>
      </c>
      <c r="N203" s="125">
        <f t="shared" si="12"/>
        <v>82099.664501370047</v>
      </c>
      <c r="O203" s="125">
        <f>N203*('P2 - Financials'!$E$56/12)</f>
        <v>465.23143217443032</v>
      </c>
      <c r="P203" s="125">
        <f t="shared" si="9"/>
        <v>82564.895933544482</v>
      </c>
      <c r="Q203" s="139"/>
      <c r="R203" s="139"/>
      <c r="S203" s="139"/>
      <c r="T203" s="139"/>
      <c r="U203" s="135"/>
      <c r="V203" s="135"/>
      <c r="W203" s="135"/>
      <c r="X203" s="135"/>
      <c r="Y203" s="135"/>
      <c r="Z203" s="135"/>
    </row>
    <row r="204" spans="1:26" ht="23.25" customHeight="1">
      <c r="A204" s="122">
        <v>175</v>
      </c>
      <c r="B204" s="123" t="e">
        <f t="shared" ca="1" si="0"/>
        <v>#DIV/0!</v>
      </c>
      <c r="C204" s="123" t="e">
        <f t="shared" ca="1" si="1"/>
        <v>#DIV/0!</v>
      </c>
      <c r="D204" s="124" t="e">
        <f t="shared" ca="1" si="2"/>
        <v>#DIV/0!</v>
      </c>
      <c r="E204" s="124" t="e">
        <f t="shared" ca="1" si="3"/>
        <v>#DIV/0!</v>
      </c>
      <c r="F204" s="124" t="e">
        <f t="shared" ca="1" si="4"/>
        <v>#DIV/0!</v>
      </c>
      <c r="G204" s="124" t="e">
        <f t="shared" ca="1" si="5"/>
        <v>#DIV/0!</v>
      </c>
      <c r="H204" s="124" t="e">
        <f t="shared" ca="1" si="6"/>
        <v>#DIV/0!</v>
      </c>
      <c r="I204" s="192">
        <f t="shared" si="7"/>
        <v>14.583333333333334</v>
      </c>
      <c r="J204" s="125">
        <f t="shared" si="10"/>
        <v>0</v>
      </c>
      <c r="K204" s="125">
        <f>J204*('P2 - Financials'!$C$56/12)</f>
        <v>0</v>
      </c>
      <c r="L204" s="125">
        <f t="shared" si="8"/>
        <v>0</v>
      </c>
      <c r="M204" s="125" t="e">
        <f t="shared" ca="1" si="11"/>
        <v>#DIV/0!</v>
      </c>
      <c r="N204" s="125">
        <f t="shared" si="12"/>
        <v>82564.895933544482</v>
      </c>
      <c r="O204" s="125">
        <f>N204*('P2 - Financials'!$E$56/12)</f>
        <v>467.86774362341879</v>
      </c>
      <c r="P204" s="125">
        <f t="shared" si="9"/>
        <v>83032.763677167895</v>
      </c>
      <c r="Q204" s="139"/>
      <c r="R204" s="139"/>
      <c r="S204" s="139"/>
      <c r="T204" s="139"/>
      <c r="U204" s="135"/>
      <c r="V204" s="135"/>
      <c r="W204" s="135"/>
      <c r="X204" s="135"/>
      <c r="Y204" s="135"/>
      <c r="Z204" s="135"/>
    </row>
    <row r="205" spans="1:26" ht="23.25" customHeight="1">
      <c r="A205" s="122">
        <v>176</v>
      </c>
      <c r="B205" s="123" t="e">
        <f t="shared" ca="1" si="0"/>
        <v>#DIV/0!</v>
      </c>
      <c r="C205" s="123" t="e">
        <f t="shared" ca="1" si="1"/>
        <v>#DIV/0!</v>
      </c>
      <c r="D205" s="124" t="e">
        <f t="shared" ca="1" si="2"/>
        <v>#DIV/0!</v>
      </c>
      <c r="E205" s="124" t="e">
        <f t="shared" ca="1" si="3"/>
        <v>#DIV/0!</v>
      </c>
      <c r="F205" s="124" t="e">
        <f t="shared" ca="1" si="4"/>
        <v>#DIV/0!</v>
      </c>
      <c r="G205" s="124" t="e">
        <f t="shared" ca="1" si="5"/>
        <v>#DIV/0!</v>
      </c>
      <c r="H205" s="124" t="e">
        <f t="shared" ca="1" si="6"/>
        <v>#DIV/0!</v>
      </c>
      <c r="I205" s="192">
        <f t="shared" si="7"/>
        <v>14.666666666666666</v>
      </c>
      <c r="J205" s="125">
        <f t="shared" si="10"/>
        <v>0</v>
      </c>
      <c r="K205" s="125">
        <f>J205*('P2 - Financials'!$C$56/12)</f>
        <v>0</v>
      </c>
      <c r="L205" s="125">
        <f t="shared" si="8"/>
        <v>0</v>
      </c>
      <c r="M205" s="125" t="e">
        <f t="shared" ca="1" si="11"/>
        <v>#DIV/0!</v>
      </c>
      <c r="N205" s="125">
        <f t="shared" si="12"/>
        <v>83032.763677167895</v>
      </c>
      <c r="O205" s="125">
        <f>N205*('P2 - Financials'!$E$56/12)</f>
        <v>470.5189941706181</v>
      </c>
      <c r="P205" s="125">
        <f t="shared" si="9"/>
        <v>83503.282671338515</v>
      </c>
      <c r="Q205" s="139"/>
      <c r="R205" s="139"/>
      <c r="S205" s="139"/>
      <c r="T205" s="139"/>
      <c r="U205" s="135"/>
      <c r="V205" s="135"/>
      <c r="W205" s="135"/>
      <c r="X205" s="135"/>
      <c r="Y205" s="135"/>
      <c r="Z205" s="135"/>
    </row>
    <row r="206" spans="1:26" ht="23.25" customHeight="1">
      <c r="A206" s="122">
        <v>177</v>
      </c>
      <c r="B206" s="123" t="e">
        <f t="shared" ca="1" si="0"/>
        <v>#DIV/0!</v>
      </c>
      <c r="C206" s="123" t="e">
        <f t="shared" ca="1" si="1"/>
        <v>#DIV/0!</v>
      </c>
      <c r="D206" s="124" t="e">
        <f t="shared" ca="1" si="2"/>
        <v>#DIV/0!</v>
      </c>
      <c r="E206" s="124" t="e">
        <f t="shared" ca="1" si="3"/>
        <v>#DIV/0!</v>
      </c>
      <c r="F206" s="124" t="e">
        <f t="shared" ca="1" si="4"/>
        <v>#DIV/0!</v>
      </c>
      <c r="G206" s="124" t="e">
        <f t="shared" ca="1" si="5"/>
        <v>#DIV/0!</v>
      </c>
      <c r="H206" s="124" t="e">
        <f t="shared" ca="1" si="6"/>
        <v>#DIV/0!</v>
      </c>
      <c r="I206" s="192">
        <f t="shared" si="7"/>
        <v>14.75</v>
      </c>
      <c r="J206" s="125">
        <f t="shared" si="10"/>
        <v>0</v>
      </c>
      <c r="K206" s="125">
        <f>J206*('P2 - Financials'!$C$56/12)</f>
        <v>0</v>
      </c>
      <c r="L206" s="125">
        <f t="shared" si="8"/>
        <v>0</v>
      </c>
      <c r="M206" s="125" t="e">
        <f t="shared" ca="1" si="11"/>
        <v>#DIV/0!</v>
      </c>
      <c r="N206" s="125">
        <f t="shared" si="12"/>
        <v>83503.282671338515</v>
      </c>
      <c r="O206" s="125">
        <f>N206*('P2 - Financials'!$E$56/12)</f>
        <v>473.18526847091829</v>
      </c>
      <c r="P206" s="125">
        <f t="shared" si="9"/>
        <v>83976.46793980943</v>
      </c>
      <c r="Q206" s="139"/>
      <c r="R206" s="139"/>
      <c r="S206" s="139"/>
      <c r="T206" s="139"/>
      <c r="U206" s="135"/>
      <c r="V206" s="135"/>
      <c r="W206" s="135"/>
      <c r="X206" s="135"/>
      <c r="Y206" s="135"/>
      <c r="Z206" s="135"/>
    </row>
    <row r="207" spans="1:26" ht="23.25" customHeight="1">
      <c r="A207" s="122">
        <v>178</v>
      </c>
      <c r="B207" s="123" t="e">
        <f t="shared" ca="1" si="0"/>
        <v>#DIV/0!</v>
      </c>
      <c r="C207" s="123" t="e">
        <f t="shared" ca="1" si="1"/>
        <v>#DIV/0!</v>
      </c>
      <c r="D207" s="124" t="e">
        <f t="shared" ca="1" si="2"/>
        <v>#DIV/0!</v>
      </c>
      <c r="E207" s="124" t="e">
        <f t="shared" ca="1" si="3"/>
        <v>#DIV/0!</v>
      </c>
      <c r="F207" s="124" t="e">
        <f t="shared" ca="1" si="4"/>
        <v>#DIV/0!</v>
      </c>
      <c r="G207" s="124" t="e">
        <f t="shared" ca="1" si="5"/>
        <v>#DIV/0!</v>
      </c>
      <c r="H207" s="124" t="e">
        <f t="shared" ca="1" si="6"/>
        <v>#DIV/0!</v>
      </c>
      <c r="I207" s="192">
        <f t="shared" si="7"/>
        <v>14.833333333333334</v>
      </c>
      <c r="J207" s="125">
        <f t="shared" si="10"/>
        <v>0</v>
      </c>
      <c r="K207" s="125">
        <f>J207*('P2 - Financials'!$C$56/12)</f>
        <v>0</v>
      </c>
      <c r="L207" s="125">
        <f t="shared" si="8"/>
        <v>0</v>
      </c>
      <c r="M207" s="125" t="e">
        <f t="shared" ca="1" si="11"/>
        <v>#DIV/0!</v>
      </c>
      <c r="N207" s="125">
        <f t="shared" si="12"/>
        <v>83976.46793980943</v>
      </c>
      <c r="O207" s="125">
        <f>N207*('P2 - Financials'!$E$56/12)</f>
        <v>475.86665165892015</v>
      </c>
      <c r="P207" s="125">
        <f t="shared" si="9"/>
        <v>84452.334591468345</v>
      </c>
      <c r="Q207" s="139"/>
      <c r="R207" s="139"/>
      <c r="S207" s="139"/>
      <c r="T207" s="139"/>
      <c r="U207" s="135"/>
      <c r="V207" s="135"/>
      <c r="W207" s="135"/>
      <c r="X207" s="135"/>
      <c r="Y207" s="135"/>
      <c r="Z207" s="135"/>
    </row>
    <row r="208" spans="1:26" ht="23.25" customHeight="1">
      <c r="A208" s="122">
        <v>179</v>
      </c>
      <c r="B208" s="123" t="e">
        <f t="shared" ca="1" si="0"/>
        <v>#DIV/0!</v>
      </c>
      <c r="C208" s="123" t="e">
        <f t="shared" ca="1" si="1"/>
        <v>#DIV/0!</v>
      </c>
      <c r="D208" s="124" t="e">
        <f t="shared" ca="1" si="2"/>
        <v>#DIV/0!</v>
      </c>
      <c r="E208" s="124" t="e">
        <f t="shared" ca="1" si="3"/>
        <v>#DIV/0!</v>
      </c>
      <c r="F208" s="124" t="e">
        <f t="shared" ca="1" si="4"/>
        <v>#DIV/0!</v>
      </c>
      <c r="G208" s="124" t="e">
        <f t="shared" ca="1" si="5"/>
        <v>#DIV/0!</v>
      </c>
      <c r="H208" s="124" t="e">
        <f t="shared" ca="1" si="6"/>
        <v>#DIV/0!</v>
      </c>
      <c r="I208" s="192">
        <f t="shared" si="7"/>
        <v>14.916666666666666</v>
      </c>
      <c r="J208" s="125">
        <f t="shared" si="10"/>
        <v>0</v>
      </c>
      <c r="K208" s="125">
        <f>J208*('P2 - Financials'!$C$56/12)</f>
        <v>0</v>
      </c>
      <c r="L208" s="125">
        <f t="shared" si="8"/>
        <v>0</v>
      </c>
      <c r="M208" s="125" t="e">
        <f t="shared" ca="1" si="11"/>
        <v>#DIV/0!</v>
      </c>
      <c r="N208" s="125">
        <f t="shared" si="12"/>
        <v>84452.334591468345</v>
      </c>
      <c r="O208" s="125">
        <f>N208*('P2 - Financials'!$E$56/12)</f>
        <v>478.563229351654</v>
      </c>
      <c r="P208" s="125">
        <f t="shared" si="9"/>
        <v>84930.897820819999</v>
      </c>
      <c r="Q208" s="139"/>
      <c r="R208" s="139"/>
      <c r="S208" s="139"/>
      <c r="T208" s="139"/>
      <c r="U208" s="135"/>
      <c r="V208" s="135"/>
      <c r="W208" s="135"/>
      <c r="X208" s="135"/>
      <c r="Y208" s="135"/>
      <c r="Z208" s="135"/>
    </row>
    <row r="209" spans="1:26" ht="23.25" customHeight="1">
      <c r="A209" s="122">
        <v>180</v>
      </c>
      <c r="B209" s="123" t="e">
        <f t="shared" ca="1" si="0"/>
        <v>#DIV/0!</v>
      </c>
      <c r="C209" s="123" t="e">
        <f t="shared" ca="1" si="1"/>
        <v>#DIV/0!</v>
      </c>
      <c r="D209" s="124" t="e">
        <f t="shared" ca="1" si="2"/>
        <v>#DIV/0!</v>
      </c>
      <c r="E209" s="124" t="e">
        <f t="shared" ca="1" si="3"/>
        <v>#DIV/0!</v>
      </c>
      <c r="F209" s="124" t="e">
        <f t="shared" ca="1" si="4"/>
        <v>#DIV/0!</v>
      </c>
      <c r="G209" s="124" t="e">
        <f t="shared" ca="1" si="5"/>
        <v>#DIV/0!</v>
      </c>
      <c r="H209" s="124" t="e">
        <f t="shared" ca="1" si="6"/>
        <v>#DIV/0!</v>
      </c>
      <c r="I209" s="192">
        <f t="shared" si="7"/>
        <v>15</v>
      </c>
      <c r="J209" s="125">
        <f t="shared" si="10"/>
        <v>0</v>
      </c>
      <c r="K209" s="125">
        <f>J209*('P2 - Financials'!$C$56/12)</f>
        <v>0</v>
      </c>
      <c r="L209" s="125">
        <f t="shared" si="8"/>
        <v>0</v>
      </c>
      <c r="M209" s="125" t="e">
        <f t="shared" ca="1" si="11"/>
        <v>#DIV/0!</v>
      </c>
      <c r="N209" s="125">
        <f t="shared" si="12"/>
        <v>84930.897820819999</v>
      </c>
      <c r="O209" s="125">
        <f>N209*('P2 - Financials'!$E$56/12)</f>
        <v>481.27508765131336</v>
      </c>
      <c r="P209" s="125">
        <f t="shared" si="9"/>
        <v>85412.172908471315</v>
      </c>
      <c r="Q209" s="139"/>
      <c r="R209" s="139"/>
      <c r="S209" s="139"/>
      <c r="T209" s="139"/>
      <c r="U209" s="135"/>
      <c r="V209" s="135"/>
      <c r="W209" s="135"/>
      <c r="X209" s="135"/>
      <c r="Y209" s="135"/>
      <c r="Z209" s="135"/>
    </row>
    <row r="210" spans="1:26" ht="23.25" customHeight="1">
      <c r="A210" s="122">
        <v>181</v>
      </c>
      <c r="B210" s="123" t="e">
        <f t="shared" ca="1" si="0"/>
        <v>#DIV/0!</v>
      </c>
      <c r="C210" s="123" t="e">
        <f t="shared" ca="1" si="1"/>
        <v>#DIV/0!</v>
      </c>
      <c r="D210" s="124" t="e">
        <f t="shared" ca="1" si="2"/>
        <v>#DIV/0!</v>
      </c>
      <c r="E210" s="124" t="e">
        <f t="shared" ca="1" si="3"/>
        <v>#DIV/0!</v>
      </c>
      <c r="F210" s="124" t="e">
        <f t="shared" ca="1" si="4"/>
        <v>#DIV/0!</v>
      </c>
      <c r="G210" s="124" t="e">
        <f t="shared" ca="1" si="5"/>
        <v>#DIV/0!</v>
      </c>
      <c r="H210" s="124" t="e">
        <f t="shared" ca="1" si="6"/>
        <v>#DIV/0!</v>
      </c>
      <c r="I210" s="192">
        <f t="shared" si="7"/>
        <v>15.083333333333334</v>
      </c>
      <c r="J210" s="125">
        <f t="shared" si="10"/>
        <v>0</v>
      </c>
      <c r="K210" s="125">
        <f>J210*('P2 - Financials'!$C$56/12)</f>
        <v>0</v>
      </c>
      <c r="L210" s="125">
        <f t="shared" si="8"/>
        <v>0</v>
      </c>
      <c r="M210" s="125" t="e">
        <f t="shared" ca="1" si="11"/>
        <v>#DIV/0!</v>
      </c>
      <c r="N210" s="125">
        <f t="shared" si="12"/>
        <v>85412.172908471315</v>
      </c>
      <c r="O210" s="125">
        <f>N210*('P2 - Financials'!$E$56/12)</f>
        <v>484.00231314800413</v>
      </c>
      <c r="P210" s="125">
        <f t="shared" si="9"/>
        <v>85896.175221619313</v>
      </c>
      <c r="Q210" s="139"/>
      <c r="R210" s="139"/>
      <c r="S210" s="139"/>
      <c r="T210" s="139"/>
      <c r="U210" s="135"/>
      <c r="V210" s="135"/>
      <c r="W210" s="135"/>
      <c r="X210" s="135"/>
      <c r="Y210" s="135"/>
      <c r="Z210" s="135"/>
    </row>
    <row r="211" spans="1:26" ht="23.25" customHeight="1">
      <c r="A211" s="122">
        <v>182</v>
      </c>
      <c r="B211" s="123" t="e">
        <f t="shared" ca="1" si="0"/>
        <v>#DIV/0!</v>
      </c>
      <c r="C211" s="123" t="e">
        <f t="shared" ca="1" si="1"/>
        <v>#DIV/0!</v>
      </c>
      <c r="D211" s="124" t="e">
        <f t="shared" ca="1" si="2"/>
        <v>#DIV/0!</v>
      </c>
      <c r="E211" s="124" t="e">
        <f t="shared" ca="1" si="3"/>
        <v>#DIV/0!</v>
      </c>
      <c r="F211" s="124" t="e">
        <f t="shared" ca="1" si="4"/>
        <v>#DIV/0!</v>
      </c>
      <c r="G211" s="124" t="e">
        <f t="shared" ca="1" si="5"/>
        <v>#DIV/0!</v>
      </c>
      <c r="H211" s="124" t="e">
        <f t="shared" ca="1" si="6"/>
        <v>#DIV/0!</v>
      </c>
      <c r="I211" s="192">
        <f t="shared" si="7"/>
        <v>15.166666666666666</v>
      </c>
      <c r="J211" s="125">
        <f t="shared" si="10"/>
        <v>0</v>
      </c>
      <c r="K211" s="125">
        <f>J211*('P2 - Financials'!$C$56/12)</f>
        <v>0</v>
      </c>
      <c r="L211" s="125">
        <f t="shared" si="8"/>
        <v>0</v>
      </c>
      <c r="M211" s="125" t="e">
        <f t="shared" ca="1" si="11"/>
        <v>#DIV/0!</v>
      </c>
      <c r="N211" s="125">
        <f t="shared" si="12"/>
        <v>85896.175221619313</v>
      </c>
      <c r="O211" s="125">
        <f>N211*('P2 - Financials'!$E$56/12)</f>
        <v>486.74499292250948</v>
      </c>
      <c r="P211" s="125">
        <f t="shared" si="9"/>
        <v>86382.920214541824</v>
      </c>
      <c r="Q211" s="139"/>
      <c r="R211" s="139"/>
      <c r="S211" s="139"/>
      <c r="T211" s="139"/>
      <c r="U211" s="135"/>
      <c r="V211" s="135"/>
      <c r="W211" s="135"/>
      <c r="X211" s="135"/>
      <c r="Y211" s="135"/>
      <c r="Z211" s="135"/>
    </row>
    <row r="212" spans="1:26" ht="23.25" customHeight="1">
      <c r="A212" s="122">
        <v>183</v>
      </c>
      <c r="B212" s="123" t="e">
        <f t="shared" ca="1" si="0"/>
        <v>#DIV/0!</v>
      </c>
      <c r="C212" s="123" t="e">
        <f t="shared" ca="1" si="1"/>
        <v>#DIV/0!</v>
      </c>
      <c r="D212" s="124" t="e">
        <f t="shared" ca="1" si="2"/>
        <v>#DIV/0!</v>
      </c>
      <c r="E212" s="124" t="e">
        <f t="shared" ca="1" si="3"/>
        <v>#DIV/0!</v>
      </c>
      <c r="F212" s="124" t="e">
        <f t="shared" ca="1" si="4"/>
        <v>#DIV/0!</v>
      </c>
      <c r="G212" s="124" t="e">
        <f t="shared" ca="1" si="5"/>
        <v>#DIV/0!</v>
      </c>
      <c r="H212" s="124" t="e">
        <f t="shared" ca="1" si="6"/>
        <v>#DIV/0!</v>
      </c>
      <c r="I212" s="192">
        <f t="shared" si="7"/>
        <v>15.25</v>
      </c>
      <c r="J212" s="125">
        <f t="shared" si="10"/>
        <v>0</v>
      </c>
      <c r="K212" s="125">
        <f>J212*('P2 - Financials'!$C$56/12)</f>
        <v>0</v>
      </c>
      <c r="L212" s="125">
        <f t="shared" si="8"/>
        <v>0</v>
      </c>
      <c r="M212" s="125" t="e">
        <f t="shared" ca="1" si="11"/>
        <v>#DIV/0!</v>
      </c>
      <c r="N212" s="125">
        <f t="shared" si="12"/>
        <v>86382.920214541824</v>
      </c>
      <c r="O212" s="125">
        <f>N212*('P2 - Financials'!$E$56/12)</f>
        <v>489.50321454907038</v>
      </c>
      <c r="P212" s="125">
        <f t="shared" si="9"/>
        <v>86872.423429090893</v>
      </c>
      <c r="Q212" s="139"/>
      <c r="R212" s="139"/>
      <c r="S212" s="139"/>
      <c r="T212" s="139"/>
      <c r="U212" s="135"/>
      <c r="V212" s="135"/>
      <c r="W212" s="135"/>
      <c r="X212" s="135"/>
      <c r="Y212" s="135"/>
      <c r="Z212" s="135"/>
    </row>
    <row r="213" spans="1:26" ht="23.25" customHeight="1">
      <c r="A213" s="122">
        <v>184</v>
      </c>
      <c r="B213" s="123" t="e">
        <f t="shared" ca="1" si="0"/>
        <v>#DIV/0!</v>
      </c>
      <c r="C213" s="123" t="e">
        <f t="shared" ca="1" si="1"/>
        <v>#DIV/0!</v>
      </c>
      <c r="D213" s="124" t="e">
        <f t="shared" ca="1" si="2"/>
        <v>#DIV/0!</v>
      </c>
      <c r="E213" s="124" t="e">
        <f t="shared" ca="1" si="3"/>
        <v>#DIV/0!</v>
      </c>
      <c r="F213" s="124" t="e">
        <f t="shared" ca="1" si="4"/>
        <v>#DIV/0!</v>
      </c>
      <c r="G213" s="124" t="e">
        <f t="shared" ca="1" si="5"/>
        <v>#DIV/0!</v>
      </c>
      <c r="H213" s="124" t="e">
        <f t="shared" ca="1" si="6"/>
        <v>#DIV/0!</v>
      </c>
      <c r="I213" s="192">
        <f t="shared" si="7"/>
        <v>15.333333333333334</v>
      </c>
      <c r="J213" s="125">
        <f t="shared" si="10"/>
        <v>0</v>
      </c>
      <c r="K213" s="125">
        <f>J213*('P2 - Financials'!$C$56/12)</f>
        <v>0</v>
      </c>
      <c r="L213" s="125">
        <f t="shared" si="8"/>
        <v>0</v>
      </c>
      <c r="M213" s="125" t="e">
        <f t="shared" ca="1" si="11"/>
        <v>#DIV/0!</v>
      </c>
      <c r="N213" s="125">
        <f t="shared" si="12"/>
        <v>86872.423429090893</v>
      </c>
      <c r="O213" s="125">
        <f>N213*('P2 - Financials'!$E$56/12)</f>
        <v>492.27706609818176</v>
      </c>
      <c r="P213" s="125">
        <f t="shared" si="9"/>
        <v>87364.70049518907</v>
      </c>
      <c r="Q213" s="139"/>
      <c r="R213" s="139"/>
      <c r="S213" s="139"/>
      <c r="T213" s="139"/>
      <c r="U213" s="135"/>
      <c r="V213" s="135"/>
      <c r="W213" s="135"/>
      <c r="X213" s="135"/>
      <c r="Y213" s="135"/>
      <c r="Z213" s="135"/>
    </row>
    <row r="214" spans="1:26" ht="23.25" customHeight="1">
      <c r="A214" s="122">
        <v>185</v>
      </c>
      <c r="B214" s="123" t="e">
        <f t="shared" ca="1" si="0"/>
        <v>#DIV/0!</v>
      </c>
      <c r="C214" s="123" t="e">
        <f t="shared" ca="1" si="1"/>
        <v>#DIV/0!</v>
      </c>
      <c r="D214" s="124" t="e">
        <f t="shared" ca="1" si="2"/>
        <v>#DIV/0!</v>
      </c>
      <c r="E214" s="124" t="e">
        <f t="shared" ca="1" si="3"/>
        <v>#DIV/0!</v>
      </c>
      <c r="F214" s="124" t="e">
        <f t="shared" ca="1" si="4"/>
        <v>#DIV/0!</v>
      </c>
      <c r="G214" s="124" t="e">
        <f t="shared" ca="1" si="5"/>
        <v>#DIV/0!</v>
      </c>
      <c r="H214" s="124" t="e">
        <f t="shared" ca="1" si="6"/>
        <v>#DIV/0!</v>
      </c>
      <c r="I214" s="192">
        <f t="shared" si="7"/>
        <v>15.416666666666666</v>
      </c>
      <c r="J214" s="125">
        <f t="shared" si="10"/>
        <v>0</v>
      </c>
      <c r="K214" s="125">
        <f>J214*('P2 - Financials'!$C$56/12)</f>
        <v>0</v>
      </c>
      <c r="L214" s="125">
        <f t="shared" si="8"/>
        <v>0</v>
      </c>
      <c r="M214" s="125" t="e">
        <f t="shared" ca="1" si="11"/>
        <v>#DIV/0!</v>
      </c>
      <c r="N214" s="125">
        <f t="shared" si="12"/>
        <v>87364.70049518907</v>
      </c>
      <c r="O214" s="125">
        <f>N214*('P2 - Financials'!$E$56/12)</f>
        <v>495.06663613940475</v>
      </c>
      <c r="P214" s="125">
        <f t="shared" si="9"/>
        <v>87859.767131328481</v>
      </c>
      <c r="Q214" s="139"/>
      <c r="R214" s="139"/>
      <c r="S214" s="139"/>
      <c r="T214" s="139"/>
      <c r="U214" s="135"/>
      <c r="V214" s="135"/>
      <c r="W214" s="135"/>
      <c r="X214" s="135"/>
      <c r="Y214" s="135"/>
      <c r="Z214" s="135"/>
    </row>
    <row r="215" spans="1:26" ht="23.25" customHeight="1">
      <c r="A215" s="122">
        <v>186</v>
      </c>
      <c r="B215" s="123" t="e">
        <f t="shared" ca="1" si="0"/>
        <v>#DIV/0!</v>
      </c>
      <c r="C215" s="123" t="e">
        <f t="shared" ca="1" si="1"/>
        <v>#DIV/0!</v>
      </c>
      <c r="D215" s="124" t="e">
        <f t="shared" ca="1" si="2"/>
        <v>#DIV/0!</v>
      </c>
      <c r="E215" s="124" t="e">
        <f t="shared" ca="1" si="3"/>
        <v>#DIV/0!</v>
      </c>
      <c r="F215" s="124" t="e">
        <f t="shared" ca="1" si="4"/>
        <v>#DIV/0!</v>
      </c>
      <c r="G215" s="124" t="e">
        <f t="shared" ca="1" si="5"/>
        <v>#DIV/0!</v>
      </c>
      <c r="H215" s="124" t="e">
        <f t="shared" ca="1" si="6"/>
        <v>#DIV/0!</v>
      </c>
      <c r="I215" s="192">
        <f t="shared" si="7"/>
        <v>15.5</v>
      </c>
      <c r="J215" s="125">
        <f t="shared" si="10"/>
        <v>0</v>
      </c>
      <c r="K215" s="125">
        <f>J215*('P2 - Financials'!$C$56/12)</f>
        <v>0</v>
      </c>
      <c r="L215" s="125">
        <f t="shared" si="8"/>
        <v>0</v>
      </c>
      <c r="M215" s="125" t="e">
        <f t="shared" ca="1" si="11"/>
        <v>#DIV/0!</v>
      </c>
      <c r="N215" s="125">
        <f t="shared" si="12"/>
        <v>87859.767131328481</v>
      </c>
      <c r="O215" s="125">
        <f>N215*('P2 - Financials'!$E$56/12)</f>
        <v>497.87201374419476</v>
      </c>
      <c r="P215" s="125">
        <f t="shared" si="9"/>
        <v>88357.639145072681</v>
      </c>
      <c r="Q215" s="139"/>
      <c r="R215" s="139"/>
      <c r="S215" s="139"/>
      <c r="T215" s="139"/>
      <c r="U215" s="135"/>
      <c r="V215" s="135"/>
      <c r="W215" s="135"/>
      <c r="X215" s="135"/>
      <c r="Y215" s="135"/>
      <c r="Z215" s="135"/>
    </row>
    <row r="216" spans="1:26" ht="23.25" customHeight="1">
      <c r="A216" s="122">
        <v>187</v>
      </c>
      <c r="B216" s="123" t="e">
        <f t="shared" ca="1" si="0"/>
        <v>#DIV/0!</v>
      </c>
      <c r="C216" s="123" t="e">
        <f t="shared" ca="1" si="1"/>
        <v>#DIV/0!</v>
      </c>
      <c r="D216" s="124" t="e">
        <f t="shared" ca="1" si="2"/>
        <v>#DIV/0!</v>
      </c>
      <c r="E216" s="124" t="e">
        <f t="shared" ca="1" si="3"/>
        <v>#DIV/0!</v>
      </c>
      <c r="F216" s="124" t="e">
        <f t="shared" ca="1" si="4"/>
        <v>#DIV/0!</v>
      </c>
      <c r="G216" s="124" t="e">
        <f t="shared" ca="1" si="5"/>
        <v>#DIV/0!</v>
      </c>
      <c r="H216" s="124" t="e">
        <f t="shared" ca="1" si="6"/>
        <v>#DIV/0!</v>
      </c>
      <c r="I216" s="192">
        <f t="shared" si="7"/>
        <v>15.583333333333334</v>
      </c>
      <c r="J216" s="125">
        <f t="shared" si="10"/>
        <v>0</v>
      </c>
      <c r="K216" s="125">
        <f>J216*('P2 - Financials'!$C$56/12)</f>
        <v>0</v>
      </c>
      <c r="L216" s="125">
        <f t="shared" si="8"/>
        <v>0</v>
      </c>
      <c r="M216" s="125" t="e">
        <f t="shared" ca="1" si="11"/>
        <v>#DIV/0!</v>
      </c>
      <c r="N216" s="125">
        <f t="shared" si="12"/>
        <v>88357.639145072681</v>
      </c>
      <c r="O216" s="125">
        <f>N216*('P2 - Financials'!$E$56/12)</f>
        <v>500.69328848874522</v>
      </c>
      <c r="P216" s="125">
        <f t="shared" si="9"/>
        <v>88858.332433561431</v>
      </c>
      <c r="Q216" s="139"/>
      <c r="R216" s="139"/>
      <c r="S216" s="139"/>
      <c r="T216" s="139"/>
      <c r="U216" s="135"/>
      <c r="V216" s="135"/>
      <c r="W216" s="135"/>
      <c r="X216" s="135"/>
      <c r="Y216" s="135"/>
      <c r="Z216" s="135"/>
    </row>
    <row r="217" spans="1:26" ht="23.25" customHeight="1">
      <c r="A217" s="122">
        <v>188</v>
      </c>
      <c r="B217" s="123" t="e">
        <f t="shared" ca="1" si="0"/>
        <v>#DIV/0!</v>
      </c>
      <c r="C217" s="123" t="e">
        <f t="shared" ca="1" si="1"/>
        <v>#DIV/0!</v>
      </c>
      <c r="D217" s="124" t="e">
        <f t="shared" ca="1" si="2"/>
        <v>#DIV/0!</v>
      </c>
      <c r="E217" s="124" t="e">
        <f t="shared" ca="1" si="3"/>
        <v>#DIV/0!</v>
      </c>
      <c r="F217" s="124" t="e">
        <f t="shared" ca="1" si="4"/>
        <v>#DIV/0!</v>
      </c>
      <c r="G217" s="124" t="e">
        <f t="shared" ca="1" si="5"/>
        <v>#DIV/0!</v>
      </c>
      <c r="H217" s="124" t="e">
        <f t="shared" ca="1" si="6"/>
        <v>#DIV/0!</v>
      </c>
      <c r="I217" s="192">
        <f t="shared" si="7"/>
        <v>15.666666666666666</v>
      </c>
      <c r="J217" s="125">
        <f t="shared" si="10"/>
        <v>0</v>
      </c>
      <c r="K217" s="125">
        <f>J217*('P2 - Financials'!$C$56/12)</f>
        <v>0</v>
      </c>
      <c r="L217" s="125">
        <f t="shared" si="8"/>
        <v>0</v>
      </c>
      <c r="M217" s="125" t="e">
        <f t="shared" ca="1" si="11"/>
        <v>#DIV/0!</v>
      </c>
      <c r="N217" s="125">
        <f t="shared" si="12"/>
        <v>88858.332433561431</v>
      </c>
      <c r="O217" s="125">
        <f>N217*('P2 - Financials'!$E$56/12)</f>
        <v>503.53055045684812</v>
      </c>
      <c r="P217" s="125">
        <f t="shared" si="9"/>
        <v>89361.862984018284</v>
      </c>
      <c r="Q217" s="139"/>
      <c r="R217" s="139"/>
      <c r="S217" s="139"/>
      <c r="T217" s="139"/>
      <c r="U217" s="135"/>
      <c r="V217" s="135"/>
      <c r="W217" s="135"/>
      <c r="X217" s="135"/>
      <c r="Y217" s="135"/>
      <c r="Z217" s="135"/>
    </row>
    <row r="218" spans="1:26" ht="23.25" customHeight="1">
      <c r="A218" s="122">
        <v>189</v>
      </c>
      <c r="B218" s="123" t="e">
        <f t="shared" ca="1" si="0"/>
        <v>#DIV/0!</v>
      </c>
      <c r="C218" s="123" t="e">
        <f t="shared" ca="1" si="1"/>
        <v>#DIV/0!</v>
      </c>
      <c r="D218" s="124" t="e">
        <f t="shared" ca="1" si="2"/>
        <v>#DIV/0!</v>
      </c>
      <c r="E218" s="124" t="e">
        <f t="shared" ca="1" si="3"/>
        <v>#DIV/0!</v>
      </c>
      <c r="F218" s="124" t="e">
        <f t="shared" ca="1" si="4"/>
        <v>#DIV/0!</v>
      </c>
      <c r="G218" s="124" t="e">
        <f t="shared" ca="1" si="5"/>
        <v>#DIV/0!</v>
      </c>
      <c r="H218" s="124" t="e">
        <f t="shared" ca="1" si="6"/>
        <v>#DIV/0!</v>
      </c>
      <c r="I218" s="192">
        <f t="shared" si="7"/>
        <v>15.75</v>
      </c>
      <c r="J218" s="125">
        <f t="shared" si="10"/>
        <v>0</v>
      </c>
      <c r="K218" s="125">
        <f>J218*('P2 - Financials'!$C$56/12)</f>
        <v>0</v>
      </c>
      <c r="L218" s="125">
        <f t="shared" si="8"/>
        <v>0</v>
      </c>
      <c r="M218" s="125" t="e">
        <f t="shared" ca="1" si="11"/>
        <v>#DIV/0!</v>
      </c>
      <c r="N218" s="125">
        <f t="shared" si="12"/>
        <v>89361.862984018284</v>
      </c>
      <c r="O218" s="125">
        <f>N218*('P2 - Financials'!$E$56/12)</f>
        <v>506.38389024277029</v>
      </c>
      <c r="P218" s="125">
        <f t="shared" si="9"/>
        <v>89868.246874261051</v>
      </c>
      <c r="Q218" s="139"/>
      <c r="R218" s="139"/>
      <c r="S218" s="139"/>
      <c r="T218" s="139"/>
      <c r="U218" s="135"/>
      <c r="V218" s="135"/>
      <c r="W218" s="135"/>
      <c r="X218" s="135"/>
      <c r="Y218" s="135"/>
      <c r="Z218" s="135"/>
    </row>
    <row r="219" spans="1:26" ht="23.25" customHeight="1">
      <c r="A219" s="122">
        <v>190</v>
      </c>
      <c r="B219" s="123" t="e">
        <f t="shared" ca="1" si="0"/>
        <v>#DIV/0!</v>
      </c>
      <c r="C219" s="123" t="e">
        <f t="shared" ca="1" si="1"/>
        <v>#DIV/0!</v>
      </c>
      <c r="D219" s="124" t="e">
        <f t="shared" ca="1" si="2"/>
        <v>#DIV/0!</v>
      </c>
      <c r="E219" s="124" t="e">
        <f t="shared" ca="1" si="3"/>
        <v>#DIV/0!</v>
      </c>
      <c r="F219" s="124" t="e">
        <f t="shared" ca="1" si="4"/>
        <v>#DIV/0!</v>
      </c>
      <c r="G219" s="124" t="e">
        <f t="shared" ca="1" si="5"/>
        <v>#DIV/0!</v>
      </c>
      <c r="H219" s="124" t="e">
        <f t="shared" ca="1" si="6"/>
        <v>#DIV/0!</v>
      </c>
      <c r="I219" s="192">
        <f t="shared" si="7"/>
        <v>15.833333333333334</v>
      </c>
      <c r="J219" s="125">
        <f t="shared" si="10"/>
        <v>0</v>
      </c>
      <c r="K219" s="125">
        <f>J219*('P2 - Financials'!$C$56/12)</f>
        <v>0</v>
      </c>
      <c r="L219" s="125">
        <f t="shared" si="8"/>
        <v>0</v>
      </c>
      <c r="M219" s="125" t="e">
        <f t="shared" ca="1" si="11"/>
        <v>#DIV/0!</v>
      </c>
      <c r="N219" s="125">
        <f t="shared" si="12"/>
        <v>89868.246874261051</v>
      </c>
      <c r="O219" s="125">
        <f>N219*('P2 - Financials'!$E$56/12)</f>
        <v>509.25339895414601</v>
      </c>
      <c r="P219" s="125">
        <f t="shared" si="9"/>
        <v>90377.500273215192</v>
      </c>
      <c r="Q219" s="139"/>
      <c r="R219" s="139"/>
      <c r="S219" s="139"/>
      <c r="T219" s="139"/>
      <c r="U219" s="135"/>
      <c r="V219" s="135"/>
      <c r="W219" s="135"/>
      <c r="X219" s="135"/>
      <c r="Y219" s="135"/>
      <c r="Z219" s="135"/>
    </row>
    <row r="220" spans="1:26" ht="23.25" customHeight="1">
      <c r="A220" s="122">
        <v>191</v>
      </c>
      <c r="B220" s="123" t="e">
        <f t="shared" ca="1" si="0"/>
        <v>#DIV/0!</v>
      </c>
      <c r="C220" s="123" t="e">
        <f t="shared" ca="1" si="1"/>
        <v>#DIV/0!</v>
      </c>
      <c r="D220" s="124" t="e">
        <f t="shared" ca="1" si="2"/>
        <v>#DIV/0!</v>
      </c>
      <c r="E220" s="124" t="e">
        <f t="shared" ca="1" si="3"/>
        <v>#DIV/0!</v>
      </c>
      <c r="F220" s="124" t="e">
        <f t="shared" ca="1" si="4"/>
        <v>#DIV/0!</v>
      </c>
      <c r="G220" s="124" t="e">
        <f t="shared" ca="1" si="5"/>
        <v>#DIV/0!</v>
      </c>
      <c r="H220" s="124" t="e">
        <f t="shared" ca="1" si="6"/>
        <v>#DIV/0!</v>
      </c>
      <c r="I220" s="192">
        <f t="shared" si="7"/>
        <v>15.916666666666666</v>
      </c>
      <c r="J220" s="125">
        <f t="shared" si="10"/>
        <v>0</v>
      </c>
      <c r="K220" s="125">
        <f>J220*('P2 - Financials'!$C$56/12)</f>
        <v>0</v>
      </c>
      <c r="L220" s="125">
        <f t="shared" si="8"/>
        <v>0</v>
      </c>
      <c r="M220" s="125" t="e">
        <f t="shared" ca="1" si="11"/>
        <v>#DIV/0!</v>
      </c>
      <c r="N220" s="125">
        <f t="shared" si="12"/>
        <v>90377.500273215192</v>
      </c>
      <c r="O220" s="125">
        <f>N220*('P2 - Financials'!$E$56/12)</f>
        <v>512.13916821488613</v>
      </c>
      <c r="P220" s="125">
        <f t="shared" si="9"/>
        <v>90889.639441430074</v>
      </c>
      <c r="Q220" s="139"/>
      <c r="R220" s="139"/>
      <c r="S220" s="139"/>
      <c r="T220" s="139"/>
      <c r="U220" s="135"/>
      <c r="V220" s="135"/>
      <c r="W220" s="135"/>
      <c r="X220" s="135"/>
      <c r="Y220" s="135"/>
      <c r="Z220" s="135"/>
    </row>
    <row r="221" spans="1:26" ht="23.25" customHeight="1">
      <c r="A221" s="122">
        <v>192</v>
      </c>
      <c r="B221" s="123" t="e">
        <f t="shared" ca="1" si="0"/>
        <v>#DIV/0!</v>
      </c>
      <c r="C221" s="123" t="e">
        <f t="shared" ca="1" si="1"/>
        <v>#DIV/0!</v>
      </c>
      <c r="D221" s="124" t="e">
        <f t="shared" ca="1" si="2"/>
        <v>#DIV/0!</v>
      </c>
      <c r="E221" s="124" t="e">
        <f t="shared" ca="1" si="3"/>
        <v>#DIV/0!</v>
      </c>
      <c r="F221" s="124" t="e">
        <f t="shared" ca="1" si="4"/>
        <v>#DIV/0!</v>
      </c>
      <c r="G221" s="124" t="e">
        <f t="shared" ca="1" si="5"/>
        <v>#DIV/0!</v>
      </c>
      <c r="H221" s="124" t="e">
        <f t="shared" ca="1" si="6"/>
        <v>#DIV/0!</v>
      </c>
      <c r="I221" s="192">
        <f t="shared" si="7"/>
        <v>16</v>
      </c>
      <c r="J221" s="125">
        <f t="shared" si="10"/>
        <v>0</v>
      </c>
      <c r="K221" s="125">
        <f>J221*('P2 - Financials'!$C$56/12)</f>
        <v>0</v>
      </c>
      <c r="L221" s="125">
        <f t="shared" si="8"/>
        <v>0</v>
      </c>
      <c r="M221" s="125" t="e">
        <f t="shared" ca="1" si="11"/>
        <v>#DIV/0!</v>
      </c>
      <c r="N221" s="125">
        <f t="shared" si="12"/>
        <v>90889.639441430074</v>
      </c>
      <c r="O221" s="125">
        <f>N221*('P2 - Financials'!$E$56/12)</f>
        <v>515.04129016810384</v>
      </c>
      <c r="P221" s="125">
        <f t="shared" si="9"/>
        <v>91404.680731598171</v>
      </c>
      <c r="Q221" s="139"/>
      <c r="R221" s="139"/>
      <c r="S221" s="139"/>
      <c r="T221" s="139"/>
      <c r="U221" s="135"/>
      <c r="V221" s="135"/>
      <c r="W221" s="135"/>
      <c r="X221" s="135"/>
      <c r="Y221" s="135"/>
      <c r="Z221" s="135"/>
    </row>
    <row r="222" spans="1:26" ht="23.25" customHeight="1">
      <c r="A222" s="122">
        <v>193</v>
      </c>
      <c r="B222" s="123" t="e">
        <f t="shared" ca="1" si="0"/>
        <v>#DIV/0!</v>
      </c>
      <c r="C222" s="123" t="e">
        <f t="shared" ca="1" si="1"/>
        <v>#DIV/0!</v>
      </c>
      <c r="D222" s="124" t="e">
        <f t="shared" ca="1" si="2"/>
        <v>#DIV/0!</v>
      </c>
      <c r="E222" s="124" t="e">
        <f t="shared" ca="1" si="3"/>
        <v>#DIV/0!</v>
      </c>
      <c r="F222" s="124" t="e">
        <f t="shared" ca="1" si="4"/>
        <v>#DIV/0!</v>
      </c>
      <c r="G222" s="124" t="e">
        <f t="shared" ca="1" si="5"/>
        <v>#DIV/0!</v>
      </c>
      <c r="H222" s="124" t="e">
        <f t="shared" ca="1" si="6"/>
        <v>#DIV/0!</v>
      </c>
      <c r="I222" s="192">
        <f t="shared" si="7"/>
        <v>16.083333333333332</v>
      </c>
      <c r="J222" s="125">
        <f t="shared" si="10"/>
        <v>0</v>
      </c>
      <c r="K222" s="125">
        <f>J222*('P2 - Financials'!$C$56/12)</f>
        <v>0</v>
      </c>
      <c r="L222" s="125">
        <f t="shared" si="8"/>
        <v>0</v>
      </c>
      <c r="M222" s="125" t="e">
        <f t="shared" ca="1" si="11"/>
        <v>#DIV/0!</v>
      </c>
      <c r="N222" s="125">
        <f t="shared" si="12"/>
        <v>91404.680731598171</v>
      </c>
      <c r="O222" s="125">
        <f>N222*('P2 - Financials'!$E$56/12)</f>
        <v>517.95985747905638</v>
      </c>
      <c r="P222" s="125">
        <f t="shared" si="9"/>
        <v>91922.640589077229</v>
      </c>
      <c r="Q222" s="139"/>
      <c r="R222" s="139"/>
      <c r="S222" s="139"/>
      <c r="T222" s="139"/>
      <c r="U222" s="135"/>
      <c r="V222" s="135"/>
      <c r="W222" s="135"/>
      <c r="X222" s="135"/>
      <c r="Y222" s="135"/>
      <c r="Z222" s="135"/>
    </row>
    <row r="223" spans="1:26" ht="23.25" customHeight="1">
      <c r="A223" s="122">
        <v>194</v>
      </c>
      <c r="B223" s="123" t="e">
        <f t="shared" ca="1" si="0"/>
        <v>#DIV/0!</v>
      </c>
      <c r="C223" s="123" t="e">
        <f t="shared" ca="1" si="1"/>
        <v>#DIV/0!</v>
      </c>
      <c r="D223" s="124" t="e">
        <f t="shared" ca="1" si="2"/>
        <v>#DIV/0!</v>
      </c>
      <c r="E223" s="124" t="e">
        <f t="shared" ca="1" si="3"/>
        <v>#DIV/0!</v>
      </c>
      <c r="F223" s="124" t="e">
        <f t="shared" ca="1" si="4"/>
        <v>#DIV/0!</v>
      </c>
      <c r="G223" s="124" t="e">
        <f t="shared" ca="1" si="5"/>
        <v>#DIV/0!</v>
      </c>
      <c r="H223" s="124" t="e">
        <f t="shared" ca="1" si="6"/>
        <v>#DIV/0!</v>
      </c>
      <c r="I223" s="192">
        <f t="shared" si="7"/>
        <v>16.166666666666668</v>
      </c>
      <c r="J223" s="125">
        <f t="shared" si="10"/>
        <v>0</v>
      </c>
      <c r="K223" s="125">
        <f>J223*('P2 - Financials'!$C$56/12)</f>
        <v>0</v>
      </c>
      <c r="L223" s="125">
        <f t="shared" si="8"/>
        <v>0</v>
      </c>
      <c r="M223" s="125" t="e">
        <f t="shared" ca="1" si="11"/>
        <v>#DIV/0!</v>
      </c>
      <c r="N223" s="125">
        <f t="shared" si="12"/>
        <v>91922.640589077229</v>
      </c>
      <c r="O223" s="125">
        <f>N223*('P2 - Financials'!$E$56/12)</f>
        <v>520.89496333810439</v>
      </c>
      <c r="P223" s="125">
        <f t="shared" si="9"/>
        <v>92443.535552415327</v>
      </c>
      <c r="Q223" s="139"/>
      <c r="R223" s="139"/>
      <c r="S223" s="139"/>
      <c r="T223" s="139"/>
      <c r="U223" s="135"/>
      <c r="V223" s="135"/>
      <c r="W223" s="135"/>
      <c r="X223" s="135"/>
      <c r="Y223" s="135"/>
      <c r="Z223" s="135"/>
    </row>
    <row r="224" spans="1:26" ht="23.25" customHeight="1">
      <c r="A224" s="122">
        <v>195</v>
      </c>
      <c r="B224" s="123" t="e">
        <f t="shared" ca="1" si="0"/>
        <v>#DIV/0!</v>
      </c>
      <c r="C224" s="123" t="e">
        <f t="shared" ca="1" si="1"/>
        <v>#DIV/0!</v>
      </c>
      <c r="D224" s="124" t="e">
        <f t="shared" ca="1" si="2"/>
        <v>#DIV/0!</v>
      </c>
      <c r="E224" s="124" t="e">
        <f t="shared" ca="1" si="3"/>
        <v>#DIV/0!</v>
      </c>
      <c r="F224" s="124" t="e">
        <f t="shared" ca="1" si="4"/>
        <v>#DIV/0!</v>
      </c>
      <c r="G224" s="124" t="e">
        <f t="shared" ca="1" si="5"/>
        <v>#DIV/0!</v>
      </c>
      <c r="H224" s="124" t="e">
        <f t="shared" ca="1" si="6"/>
        <v>#DIV/0!</v>
      </c>
      <c r="I224" s="192">
        <f t="shared" si="7"/>
        <v>16.25</v>
      </c>
      <c r="J224" s="125">
        <f t="shared" si="10"/>
        <v>0</v>
      </c>
      <c r="K224" s="125">
        <f>J224*('P2 - Financials'!$C$56/12)</f>
        <v>0</v>
      </c>
      <c r="L224" s="125">
        <f t="shared" si="8"/>
        <v>0</v>
      </c>
      <c r="M224" s="125" t="e">
        <f t="shared" ca="1" si="11"/>
        <v>#DIV/0!</v>
      </c>
      <c r="N224" s="125">
        <f t="shared" si="12"/>
        <v>92443.535552415327</v>
      </c>
      <c r="O224" s="125">
        <f>N224*('P2 - Financials'!$E$56/12)</f>
        <v>523.84670146368694</v>
      </c>
      <c r="P224" s="125">
        <f t="shared" si="9"/>
        <v>92967.382253879012</v>
      </c>
      <c r="Q224" s="139"/>
      <c r="R224" s="139"/>
      <c r="S224" s="139"/>
      <c r="T224" s="139"/>
      <c r="U224" s="135"/>
      <c r="V224" s="135"/>
      <c r="W224" s="135"/>
      <c r="X224" s="135"/>
      <c r="Y224" s="135"/>
      <c r="Z224" s="135"/>
    </row>
    <row r="225" spans="1:26" ht="23.25" customHeight="1">
      <c r="A225" s="122">
        <v>196</v>
      </c>
      <c r="B225" s="123" t="e">
        <f t="shared" ca="1" si="0"/>
        <v>#DIV/0!</v>
      </c>
      <c r="C225" s="123" t="e">
        <f t="shared" ca="1" si="1"/>
        <v>#DIV/0!</v>
      </c>
      <c r="D225" s="124" t="e">
        <f t="shared" ca="1" si="2"/>
        <v>#DIV/0!</v>
      </c>
      <c r="E225" s="124" t="e">
        <f t="shared" ca="1" si="3"/>
        <v>#DIV/0!</v>
      </c>
      <c r="F225" s="124" t="e">
        <f t="shared" ca="1" si="4"/>
        <v>#DIV/0!</v>
      </c>
      <c r="G225" s="124" t="e">
        <f t="shared" ca="1" si="5"/>
        <v>#DIV/0!</v>
      </c>
      <c r="H225" s="124" t="e">
        <f t="shared" ca="1" si="6"/>
        <v>#DIV/0!</v>
      </c>
      <c r="I225" s="192">
        <f t="shared" si="7"/>
        <v>16.333333333333332</v>
      </c>
      <c r="J225" s="125">
        <f t="shared" si="10"/>
        <v>0</v>
      </c>
      <c r="K225" s="125">
        <f>J225*('P2 - Financials'!$C$56/12)</f>
        <v>0</v>
      </c>
      <c r="L225" s="125">
        <f t="shared" si="8"/>
        <v>0</v>
      </c>
      <c r="M225" s="125" t="e">
        <f t="shared" ca="1" si="11"/>
        <v>#DIV/0!</v>
      </c>
      <c r="N225" s="125">
        <f t="shared" si="12"/>
        <v>92967.382253879012</v>
      </c>
      <c r="O225" s="125">
        <f>N225*('P2 - Financials'!$E$56/12)</f>
        <v>526.81516610531446</v>
      </c>
      <c r="P225" s="125">
        <f t="shared" si="9"/>
        <v>93494.197419984324</v>
      </c>
      <c r="Q225" s="139"/>
      <c r="R225" s="139"/>
      <c r="S225" s="139"/>
      <c r="T225" s="139"/>
      <c r="U225" s="135"/>
      <c r="V225" s="135"/>
      <c r="W225" s="135"/>
      <c r="X225" s="135"/>
      <c r="Y225" s="135"/>
      <c r="Z225" s="135"/>
    </row>
    <row r="226" spans="1:26" ht="23.25" customHeight="1">
      <c r="A226" s="122">
        <v>197</v>
      </c>
      <c r="B226" s="123" t="e">
        <f t="shared" ca="1" si="0"/>
        <v>#DIV/0!</v>
      </c>
      <c r="C226" s="123" t="e">
        <f t="shared" ca="1" si="1"/>
        <v>#DIV/0!</v>
      </c>
      <c r="D226" s="124" t="e">
        <f t="shared" ca="1" si="2"/>
        <v>#DIV/0!</v>
      </c>
      <c r="E226" s="124" t="e">
        <f t="shared" ca="1" si="3"/>
        <v>#DIV/0!</v>
      </c>
      <c r="F226" s="124" t="e">
        <f t="shared" ca="1" si="4"/>
        <v>#DIV/0!</v>
      </c>
      <c r="G226" s="124" t="e">
        <f t="shared" ca="1" si="5"/>
        <v>#DIV/0!</v>
      </c>
      <c r="H226" s="124" t="e">
        <f t="shared" ca="1" si="6"/>
        <v>#DIV/0!</v>
      </c>
      <c r="I226" s="192">
        <f t="shared" si="7"/>
        <v>16.416666666666668</v>
      </c>
      <c r="J226" s="125">
        <f t="shared" si="10"/>
        <v>0</v>
      </c>
      <c r="K226" s="125">
        <f>J226*('P2 - Financials'!$C$56/12)</f>
        <v>0</v>
      </c>
      <c r="L226" s="125">
        <f t="shared" si="8"/>
        <v>0</v>
      </c>
      <c r="M226" s="125" t="e">
        <f t="shared" ca="1" si="11"/>
        <v>#DIV/0!</v>
      </c>
      <c r="N226" s="125">
        <f t="shared" si="12"/>
        <v>93494.197419984324</v>
      </c>
      <c r="O226" s="125">
        <f>N226*('P2 - Financials'!$E$56/12)</f>
        <v>529.8004520465779</v>
      </c>
      <c r="P226" s="125">
        <f t="shared" si="9"/>
        <v>94023.997872030901</v>
      </c>
      <c r="Q226" s="139"/>
      <c r="R226" s="139"/>
      <c r="S226" s="139"/>
      <c r="T226" s="139"/>
      <c r="U226" s="135"/>
      <c r="V226" s="135"/>
      <c r="W226" s="135"/>
      <c r="X226" s="135"/>
      <c r="Y226" s="135"/>
      <c r="Z226" s="135"/>
    </row>
    <row r="227" spans="1:26" ht="23.25" customHeight="1">
      <c r="A227" s="122">
        <v>198</v>
      </c>
      <c r="B227" s="123" t="e">
        <f t="shared" ca="1" si="0"/>
        <v>#DIV/0!</v>
      </c>
      <c r="C227" s="123" t="e">
        <f t="shared" ca="1" si="1"/>
        <v>#DIV/0!</v>
      </c>
      <c r="D227" s="124" t="e">
        <f t="shared" ca="1" si="2"/>
        <v>#DIV/0!</v>
      </c>
      <c r="E227" s="124" t="e">
        <f t="shared" ca="1" si="3"/>
        <v>#DIV/0!</v>
      </c>
      <c r="F227" s="124" t="e">
        <f t="shared" ca="1" si="4"/>
        <v>#DIV/0!</v>
      </c>
      <c r="G227" s="124" t="e">
        <f t="shared" ca="1" si="5"/>
        <v>#DIV/0!</v>
      </c>
      <c r="H227" s="124" t="e">
        <f t="shared" ca="1" si="6"/>
        <v>#DIV/0!</v>
      </c>
      <c r="I227" s="192">
        <f t="shared" si="7"/>
        <v>16.5</v>
      </c>
      <c r="J227" s="125">
        <f t="shared" si="10"/>
        <v>0</v>
      </c>
      <c r="K227" s="125">
        <f>J227*('P2 - Financials'!$C$56/12)</f>
        <v>0</v>
      </c>
      <c r="L227" s="125">
        <f t="shared" si="8"/>
        <v>0</v>
      </c>
      <c r="M227" s="125" t="e">
        <f t="shared" ca="1" si="11"/>
        <v>#DIV/0!</v>
      </c>
      <c r="N227" s="125">
        <f t="shared" si="12"/>
        <v>94023.997872030901</v>
      </c>
      <c r="O227" s="125">
        <f>N227*('P2 - Financials'!$E$56/12)</f>
        <v>532.80265460817509</v>
      </c>
      <c r="P227" s="125">
        <f t="shared" si="9"/>
        <v>94556.800526639083</v>
      </c>
      <c r="Q227" s="139"/>
      <c r="R227" s="139"/>
      <c r="S227" s="139"/>
      <c r="T227" s="139"/>
      <c r="U227" s="135"/>
      <c r="V227" s="135"/>
      <c r="W227" s="135"/>
      <c r="X227" s="135"/>
      <c r="Y227" s="135"/>
      <c r="Z227" s="135"/>
    </row>
    <row r="228" spans="1:26" ht="23.25" customHeight="1">
      <c r="A228" s="122">
        <v>199</v>
      </c>
      <c r="B228" s="123" t="e">
        <f t="shared" ca="1" si="0"/>
        <v>#DIV/0!</v>
      </c>
      <c r="C228" s="123" t="e">
        <f t="shared" ca="1" si="1"/>
        <v>#DIV/0!</v>
      </c>
      <c r="D228" s="124" t="e">
        <f t="shared" ca="1" si="2"/>
        <v>#DIV/0!</v>
      </c>
      <c r="E228" s="124" t="e">
        <f t="shared" ca="1" si="3"/>
        <v>#DIV/0!</v>
      </c>
      <c r="F228" s="124" t="e">
        <f t="shared" ca="1" si="4"/>
        <v>#DIV/0!</v>
      </c>
      <c r="G228" s="124" t="e">
        <f t="shared" ca="1" si="5"/>
        <v>#DIV/0!</v>
      </c>
      <c r="H228" s="124" t="e">
        <f t="shared" ca="1" si="6"/>
        <v>#DIV/0!</v>
      </c>
      <c r="I228" s="192">
        <f t="shared" si="7"/>
        <v>16.583333333333332</v>
      </c>
      <c r="J228" s="125">
        <f t="shared" si="10"/>
        <v>0</v>
      </c>
      <c r="K228" s="125">
        <f>J228*('P2 - Financials'!$C$56/12)</f>
        <v>0</v>
      </c>
      <c r="L228" s="125">
        <f t="shared" si="8"/>
        <v>0</v>
      </c>
      <c r="M228" s="125" t="e">
        <f t="shared" ca="1" si="11"/>
        <v>#DIV/0!</v>
      </c>
      <c r="N228" s="125">
        <f t="shared" si="12"/>
        <v>94556.800526639083</v>
      </c>
      <c r="O228" s="125">
        <f>N228*('P2 - Financials'!$E$56/12)</f>
        <v>535.8218696509548</v>
      </c>
      <c r="P228" s="125">
        <f t="shared" si="9"/>
        <v>95092.62239629004</v>
      </c>
      <c r="Q228" s="139"/>
      <c r="R228" s="139"/>
      <c r="S228" s="139"/>
      <c r="T228" s="139"/>
      <c r="U228" s="135"/>
      <c r="V228" s="135"/>
      <c r="W228" s="135"/>
      <c r="X228" s="135"/>
      <c r="Y228" s="135"/>
      <c r="Z228" s="135"/>
    </row>
    <row r="229" spans="1:26" ht="23.25" customHeight="1">
      <c r="A229" s="122">
        <v>200</v>
      </c>
      <c r="B229" s="123" t="e">
        <f t="shared" ca="1" si="0"/>
        <v>#DIV/0!</v>
      </c>
      <c r="C229" s="123" t="e">
        <f t="shared" ca="1" si="1"/>
        <v>#DIV/0!</v>
      </c>
      <c r="D229" s="124" t="e">
        <f t="shared" ca="1" si="2"/>
        <v>#DIV/0!</v>
      </c>
      <c r="E229" s="124" t="e">
        <f t="shared" ca="1" si="3"/>
        <v>#DIV/0!</v>
      </c>
      <c r="F229" s="124" t="e">
        <f t="shared" ca="1" si="4"/>
        <v>#DIV/0!</v>
      </c>
      <c r="G229" s="124" t="e">
        <f t="shared" ca="1" si="5"/>
        <v>#DIV/0!</v>
      </c>
      <c r="H229" s="124" t="e">
        <f t="shared" ca="1" si="6"/>
        <v>#DIV/0!</v>
      </c>
      <c r="I229" s="192">
        <f t="shared" si="7"/>
        <v>16.666666666666668</v>
      </c>
      <c r="J229" s="125">
        <f t="shared" si="10"/>
        <v>0</v>
      </c>
      <c r="K229" s="125">
        <f>J229*('P2 - Financials'!$C$56/12)</f>
        <v>0</v>
      </c>
      <c r="L229" s="125">
        <f t="shared" si="8"/>
        <v>0</v>
      </c>
      <c r="M229" s="125" t="e">
        <f t="shared" ca="1" si="11"/>
        <v>#DIV/0!</v>
      </c>
      <c r="N229" s="125">
        <f t="shared" si="12"/>
        <v>95092.62239629004</v>
      </c>
      <c r="O229" s="125">
        <f>N229*('P2 - Financials'!$E$56/12)</f>
        <v>538.85819357897697</v>
      </c>
      <c r="P229" s="125">
        <f t="shared" si="9"/>
        <v>95631.48058986901</v>
      </c>
      <c r="Q229" s="139"/>
      <c r="R229" s="139"/>
      <c r="S229" s="139"/>
      <c r="T229" s="139"/>
      <c r="U229" s="135"/>
      <c r="V229" s="135"/>
      <c r="W229" s="135"/>
      <c r="X229" s="135"/>
      <c r="Y229" s="135"/>
      <c r="Z229" s="135"/>
    </row>
    <row r="230" spans="1:26" ht="23.25" customHeight="1">
      <c r="A230" s="122">
        <v>201</v>
      </c>
      <c r="B230" s="123" t="e">
        <f t="shared" ca="1" si="0"/>
        <v>#DIV/0!</v>
      </c>
      <c r="C230" s="123" t="e">
        <f t="shared" ca="1" si="1"/>
        <v>#DIV/0!</v>
      </c>
      <c r="D230" s="124" t="e">
        <f t="shared" ca="1" si="2"/>
        <v>#DIV/0!</v>
      </c>
      <c r="E230" s="124" t="e">
        <f t="shared" ca="1" si="3"/>
        <v>#DIV/0!</v>
      </c>
      <c r="F230" s="124" t="e">
        <f t="shared" ca="1" si="4"/>
        <v>#DIV/0!</v>
      </c>
      <c r="G230" s="124" t="e">
        <f t="shared" ca="1" si="5"/>
        <v>#DIV/0!</v>
      </c>
      <c r="H230" s="124" t="e">
        <f t="shared" ca="1" si="6"/>
        <v>#DIV/0!</v>
      </c>
      <c r="I230" s="192">
        <f t="shared" si="7"/>
        <v>16.75</v>
      </c>
      <c r="J230" s="125">
        <f t="shared" si="10"/>
        <v>0</v>
      </c>
      <c r="K230" s="125">
        <f>J230*('P2 - Financials'!$C$56/12)</f>
        <v>0</v>
      </c>
      <c r="L230" s="125">
        <f t="shared" si="8"/>
        <v>0</v>
      </c>
      <c r="M230" s="125" t="e">
        <f t="shared" ca="1" si="11"/>
        <v>#DIV/0!</v>
      </c>
      <c r="N230" s="125">
        <f t="shared" si="12"/>
        <v>95631.48058986901</v>
      </c>
      <c r="O230" s="125">
        <f>N230*('P2 - Financials'!$E$56/12)</f>
        <v>541.91172334259113</v>
      </c>
      <c r="P230" s="125">
        <f t="shared" si="9"/>
        <v>96173.392313211603</v>
      </c>
      <c r="Q230" s="139"/>
      <c r="R230" s="139"/>
      <c r="S230" s="139"/>
      <c r="T230" s="139"/>
      <c r="U230" s="135"/>
      <c r="V230" s="135"/>
      <c r="W230" s="135"/>
      <c r="X230" s="135"/>
      <c r="Y230" s="135"/>
      <c r="Z230" s="135"/>
    </row>
    <row r="231" spans="1:26" ht="23.25" customHeight="1">
      <c r="A231" s="122">
        <v>202</v>
      </c>
      <c r="B231" s="123" t="e">
        <f t="shared" ca="1" si="0"/>
        <v>#DIV/0!</v>
      </c>
      <c r="C231" s="123" t="e">
        <f t="shared" ca="1" si="1"/>
        <v>#DIV/0!</v>
      </c>
      <c r="D231" s="124" t="e">
        <f t="shared" ca="1" si="2"/>
        <v>#DIV/0!</v>
      </c>
      <c r="E231" s="124" t="e">
        <f t="shared" ca="1" si="3"/>
        <v>#DIV/0!</v>
      </c>
      <c r="F231" s="124" t="e">
        <f t="shared" ca="1" si="4"/>
        <v>#DIV/0!</v>
      </c>
      <c r="G231" s="124" t="e">
        <f t="shared" ca="1" si="5"/>
        <v>#DIV/0!</v>
      </c>
      <c r="H231" s="124" t="e">
        <f t="shared" ca="1" si="6"/>
        <v>#DIV/0!</v>
      </c>
      <c r="I231" s="192">
        <f t="shared" si="7"/>
        <v>16.833333333333332</v>
      </c>
      <c r="J231" s="125">
        <f t="shared" si="10"/>
        <v>0</v>
      </c>
      <c r="K231" s="125">
        <f>J231*('P2 - Financials'!$C$56/12)</f>
        <v>0</v>
      </c>
      <c r="L231" s="125">
        <f t="shared" si="8"/>
        <v>0</v>
      </c>
      <c r="M231" s="125" t="e">
        <f t="shared" ca="1" si="11"/>
        <v>#DIV/0!</v>
      </c>
      <c r="N231" s="125">
        <f t="shared" si="12"/>
        <v>96173.392313211603</v>
      </c>
      <c r="O231" s="125">
        <f>N231*('P2 - Financials'!$E$56/12)</f>
        <v>544.98255644153244</v>
      </c>
      <c r="P231" s="125">
        <f t="shared" si="9"/>
        <v>96718.37486965314</v>
      </c>
      <c r="Q231" s="139"/>
      <c r="R231" s="139"/>
      <c r="S231" s="139"/>
      <c r="T231" s="139"/>
      <c r="U231" s="135"/>
      <c r="V231" s="135"/>
      <c r="W231" s="135"/>
      <c r="X231" s="135"/>
      <c r="Y231" s="135"/>
      <c r="Z231" s="135"/>
    </row>
    <row r="232" spans="1:26" ht="23.25" customHeight="1">
      <c r="A232" s="122">
        <v>203</v>
      </c>
      <c r="B232" s="123" t="e">
        <f t="shared" ca="1" si="0"/>
        <v>#DIV/0!</v>
      </c>
      <c r="C232" s="123" t="e">
        <f t="shared" ca="1" si="1"/>
        <v>#DIV/0!</v>
      </c>
      <c r="D232" s="124" t="e">
        <f t="shared" ca="1" si="2"/>
        <v>#DIV/0!</v>
      </c>
      <c r="E232" s="124" t="e">
        <f t="shared" ca="1" si="3"/>
        <v>#DIV/0!</v>
      </c>
      <c r="F232" s="124" t="e">
        <f t="shared" ca="1" si="4"/>
        <v>#DIV/0!</v>
      </c>
      <c r="G232" s="124" t="e">
        <f t="shared" ca="1" si="5"/>
        <v>#DIV/0!</v>
      </c>
      <c r="H232" s="124" t="e">
        <f t="shared" ca="1" si="6"/>
        <v>#DIV/0!</v>
      </c>
      <c r="I232" s="192">
        <f t="shared" si="7"/>
        <v>16.916666666666668</v>
      </c>
      <c r="J232" s="125">
        <f t="shared" si="10"/>
        <v>0</v>
      </c>
      <c r="K232" s="125">
        <f>J232*('P2 - Financials'!$C$56/12)</f>
        <v>0</v>
      </c>
      <c r="L232" s="125">
        <f t="shared" si="8"/>
        <v>0</v>
      </c>
      <c r="M232" s="125" t="e">
        <f t="shared" ca="1" si="11"/>
        <v>#DIV/0!</v>
      </c>
      <c r="N232" s="125">
        <f t="shared" si="12"/>
        <v>96718.37486965314</v>
      </c>
      <c r="O232" s="125">
        <f>N232*('P2 - Financials'!$E$56/12)</f>
        <v>548.07079092803451</v>
      </c>
      <c r="P232" s="125">
        <f t="shared" si="9"/>
        <v>97266.445660581172</v>
      </c>
      <c r="Q232" s="139"/>
      <c r="R232" s="139"/>
      <c r="S232" s="139"/>
      <c r="T232" s="139"/>
      <c r="U232" s="135"/>
      <c r="V232" s="135"/>
      <c r="W232" s="135"/>
      <c r="X232" s="135"/>
      <c r="Y232" s="135"/>
      <c r="Z232" s="135"/>
    </row>
    <row r="233" spans="1:26" ht="23.25" customHeight="1">
      <c r="A233" s="122">
        <v>204</v>
      </c>
      <c r="B233" s="123" t="e">
        <f t="shared" ca="1" si="0"/>
        <v>#DIV/0!</v>
      </c>
      <c r="C233" s="123" t="e">
        <f t="shared" ca="1" si="1"/>
        <v>#DIV/0!</v>
      </c>
      <c r="D233" s="124" t="e">
        <f t="shared" ca="1" si="2"/>
        <v>#DIV/0!</v>
      </c>
      <c r="E233" s="124" t="e">
        <f t="shared" ca="1" si="3"/>
        <v>#DIV/0!</v>
      </c>
      <c r="F233" s="124" t="e">
        <f t="shared" ca="1" si="4"/>
        <v>#DIV/0!</v>
      </c>
      <c r="G233" s="124" t="e">
        <f t="shared" ca="1" si="5"/>
        <v>#DIV/0!</v>
      </c>
      <c r="H233" s="124" t="e">
        <f t="shared" ca="1" si="6"/>
        <v>#DIV/0!</v>
      </c>
      <c r="I233" s="192">
        <f t="shared" si="7"/>
        <v>17</v>
      </c>
      <c r="J233" s="125">
        <f t="shared" si="10"/>
        <v>0</v>
      </c>
      <c r="K233" s="125">
        <f>J233*('P2 - Financials'!$C$56/12)</f>
        <v>0</v>
      </c>
      <c r="L233" s="125">
        <f t="shared" si="8"/>
        <v>0</v>
      </c>
      <c r="M233" s="125" t="e">
        <f t="shared" ca="1" si="11"/>
        <v>#DIV/0!</v>
      </c>
      <c r="N233" s="125">
        <f t="shared" si="12"/>
        <v>97266.445660581172</v>
      </c>
      <c r="O233" s="125">
        <f>N233*('P2 - Financials'!$E$56/12)</f>
        <v>551.17652540996005</v>
      </c>
      <c r="P233" s="125">
        <f t="shared" si="9"/>
        <v>97817.622185991131</v>
      </c>
      <c r="Q233" s="139"/>
      <c r="R233" s="139"/>
      <c r="S233" s="139"/>
      <c r="T233" s="139"/>
      <c r="U233" s="135"/>
      <c r="V233" s="135"/>
      <c r="W233" s="135"/>
      <c r="X233" s="135"/>
      <c r="Y233" s="135"/>
      <c r="Z233" s="135"/>
    </row>
    <row r="234" spans="1:26" ht="23.25" customHeight="1">
      <c r="A234" s="122">
        <v>205</v>
      </c>
      <c r="B234" s="123" t="e">
        <f t="shared" ca="1" si="0"/>
        <v>#DIV/0!</v>
      </c>
      <c r="C234" s="123" t="e">
        <f t="shared" ca="1" si="1"/>
        <v>#DIV/0!</v>
      </c>
      <c r="D234" s="124" t="e">
        <f t="shared" ca="1" si="2"/>
        <v>#DIV/0!</v>
      </c>
      <c r="E234" s="124" t="e">
        <f t="shared" ca="1" si="3"/>
        <v>#DIV/0!</v>
      </c>
      <c r="F234" s="124" t="e">
        <f t="shared" ca="1" si="4"/>
        <v>#DIV/0!</v>
      </c>
      <c r="G234" s="124" t="e">
        <f t="shared" ca="1" si="5"/>
        <v>#DIV/0!</v>
      </c>
      <c r="H234" s="124" t="e">
        <f t="shared" ca="1" si="6"/>
        <v>#DIV/0!</v>
      </c>
      <c r="I234" s="192">
        <f t="shared" si="7"/>
        <v>17.083333333333332</v>
      </c>
      <c r="J234" s="125">
        <f t="shared" si="10"/>
        <v>0</v>
      </c>
      <c r="K234" s="125">
        <f>J234*('P2 - Financials'!$C$56/12)</f>
        <v>0</v>
      </c>
      <c r="L234" s="125">
        <f t="shared" si="8"/>
        <v>0</v>
      </c>
      <c r="M234" s="125" t="e">
        <f t="shared" ca="1" si="11"/>
        <v>#DIV/0!</v>
      </c>
      <c r="N234" s="125">
        <f t="shared" si="12"/>
        <v>97817.622185991131</v>
      </c>
      <c r="O234" s="125">
        <f>N234*('P2 - Financials'!$E$56/12)</f>
        <v>554.29985905394983</v>
      </c>
      <c r="P234" s="125">
        <f t="shared" si="9"/>
        <v>98371.922045045081</v>
      </c>
      <c r="Q234" s="139"/>
      <c r="R234" s="139"/>
      <c r="S234" s="139"/>
      <c r="T234" s="139"/>
      <c r="U234" s="135"/>
      <c r="V234" s="135"/>
      <c r="W234" s="135"/>
      <c r="X234" s="135"/>
      <c r="Y234" s="135"/>
      <c r="Z234" s="135"/>
    </row>
    <row r="235" spans="1:26" ht="23.25" customHeight="1">
      <c r="A235" s="122">
        <v>206</v>
      </c>
      <c r="B235" s="123" t="e">
        <f t="shared" ca="1" si="0"/>
        <v>#DIV/0!</v>
      </c>
      <c r="C235" s="123" t="e">
        <f t="shared" ca="1" si="1"/>
        <v>#DIV/0!</v>
      </c>
      <c r="D235" s="124" t="e">
        <f t="shared" ca="1" si="2"/>
        <v>#DIV/0!</v>
      </c>
      <c r="E235" s="124" t="e">
        <f t="shared" ca="1" si="3"/>
        <v>#DIV/0!</v>
      </c>
      <c r="F235" s="124" t="e">
        <f t="shared" ca="1" si="4"/>
        <v>#DIV/0!</v>
      </c>
      <c r="G235" s="124" t="e">
        <f t="shared" ca="1" si="5"/>
        <v>#DIV/0!</v>
      </c>
      <c r="H235" s="124" t="e">
        <f t="shared" ca="1" si="6"/>
        <v>#DIV/0!</v>
      </c>
      <c r="I235" s="192">
        <f t="shared" si="7"/>
        <v>17.166666666666668</v>
      </c>
      <c r="J235" s="125">
        <f t="shared" si="10"/>
        <v>0</v>
      </c>
      <c r="K235" s="125">
        <f>J235*('P2 - Financials'!$C$56/12)</f>
        <v>0</v>
      </c>
      <c r="L235" s="125">
        <f t="shared" si="8"/>
        <v>0</v>
      </c>
      <c r="M235" s="125" t="e">
        <f t="shared" ca="1" si="11"/>
        <v>#DIV/0!</v>
      </c>
      <c r="N235" s="125">
        <f t="shared" si="12"/>
        <v>98371.922045045081</v>
      </c>
      <c r="O235" s="125">
        <f>N235*('P2 - Financials'!$E$56/12)</f>
        <v>557.44089158858878</v>
      </c>
      <c r="P235" s="125">
        <f t="shared" si="9"/>
        <v>98929.362936633668</v>
      </c>
      <c r="Q235" s="139"/>
      <c r="R235" s="139"/>
      <c r="S235" s="139"/>
      <c r="T235" s="139"/>
      <c r="U235" s="135"/>
      <c r="V235" s="135"/>
      <c r="W235" s="135"/>
      <c r="X235" s="135"/>
      <c r="Y235" s="135"/>
      <c r="Z235" s="135"/>
    </row>
    <row r="236" spans="1:26" ht="23.25" customHeight="1">
      <c r="A236" s="122">
        <v>207</v>
      </c>
      <c r="B236" s="123" t="e">
        <f t="shared" ca="1" si="0"/>
        <v>#DIV/0!</v>
      </c>
      <c r="C236" s="123" t="e">
        <f t="shared" ca="1" si="1"/>
        <v>#DIV/0!</v>
      </c>
      <c r="D236" s="124" t="e">
        <f t="shared" ca="1" si="2"/>
        <v>#DIV/0!</v>
      </c>
      <c r="E236" s="124" t="e">
        <f t="shared" ca="1" si="3"/>
        <v>#DIV/0!</v>
      </c>
      <c r="F236" s="124" t="e">
        <f t="shared" ca="1" si="4"/>
        <v>#DIV/0!</v>
      </c>
      <c r="G236" s="124" t="e">
        <f t="shared" ca="1" si="5"/>
        <v>#DIV/0!</v>
      </c>
      <c r="H236" s="124" t="e">
        <f t="shared" ca="1" si="6"/>
        <v>#DIV/0!</v>
      </c>
      <c r="I236" s="192">
        <f t="shared" si="7"/>
        <v>17.25</v>
      </c>
      <c r="J236" s="125">
        <f t="shared" si="10"/>
        <v>0</v>
      </c>
      <c r="K236" s="125">
        <f>J236*('P2 - Financials'!$C$56/12)</f>
        <v>0</v>
      </c>
      <c r="L236" s="125">
        <f t="shared" si="8"/>
        <v>0</v>
      </c>
      <c r="M236" s="125" t="e">
        <f t="shared" ca="1" si="11"/>
        <v>#DIV/0!</v>
      </c>
      <c r="N236" s="125">
        <f t="shared" si="12"/>
        <v>98929.362936633668</v>
      </c>
      <c r="O236" s="125">
        <f>N236*('P2 - Financials'!$E$56/12)</f>
        <v>560.59972330759081</v>
      </c>
      <c r="P236" s="125">
        <f t="shared" si="9"/>
        <v>99489.962659941259</v>
      </c>
      <c r="Q236" s="139"/>
      <c r="R236" s="139"/>
      <c r="S236" s="139"/>
      <c r="T236" s="139"/>
      <c r="U236" s="135"/>
      <c r="V236" s="135"/>
      <c r="W236" s="135"/>
      <c r="X236" s="135"/>
      <c r="Y236" s="135"/>
      <c r="Z236" s="135"/>
    </row>
    <row r="237" spans="1:26" ht="23.25" customHeight="1">
      <c r="A237" s="122">
        <v>208</v>
      </c>
      <c r="B237" s="123" t="e">
        <f t="shared" ca="1" si="0"/>
        <v>#DIV/0!</v>
      </c>
      <c r="C237" s="123" t="e">
        <f t="shared" ca="1" si="1"/>
        <v>#DIV/0!</v>
      </c>
      <c r="D237" s="124" t="e">
        <f t="shared" ca="1" si="2"/>
        <v>#DIV/0!</v>
      </c>
      <c r="E237" s="124" t="e">
        <f t="shared" ca="1" si="3"/>
        <v>#DIV/0!</v>
      </c>
      <c r="F237" s="124" t="e">
        <f t="shared" ca="1" si="4"/>
        <v>#DIV/0!</v>
      </c>
      <c r="G237" s="124" t="e">
        <f t="shared" ca="1" si="5"/>
        <v>#DIV/0!</v>
      </c>
      <c r="H237" s="124" t="e">
        <f t="shared" ca="1" si="6"/>
        <v>#DIV/0!</v>
      </c>
      <c r="I237" s="192">
        <f t="shared" si="7"/>
        <v>17.333333333333332</v>
      </c>
      <c r="J237" s="125">
        <f t="shared" si="10"/>
        <v>0</v>
      </c>
      <c r="K237" s="125">
        <f>J237*('P2 - Financials'!$C$56/12)</f>
        <v>0</v>
      </c>
      <c r="L237" s="125">
        <f t="shared" si="8"/>
        <v>0</v>
      </c>
      <c r="M237" s="125" t="e">
        <f t="shared" ca="1" si="11"/>
        <v>#DIV/0!</v>
      </c>
      <c r="N237" s="125">
        <f t="shared" si="12"/>
        <v>99489.962659941259</v>
      </c>
      <c r="O237" s="125">
        <f>N237*('P2 - Financials'!$E$56/12)</f>
        <v>563.77645507300053</v>
      </c>
      <c r="P237" s="125">
        <f t="shared" si="9"/>
        <v>100053.73911501426</v>
      </c>
      <c r="Q237" s="139"/>
      <c r="R237" s="139"/>
      <c r="S237" s="139"/>
      <c r="T237" s="139"/>
      <c r="U237" s="135"/>
      <c r="V237" s="135"/>
      <c r="W237" s="135"/>
      <c r="X237" s="135"/>
      <c r="Y237" s="135"/>
      <c r="Z237" s="135"/>
    </row>
    <row r="238" spans="1:26" ht="23.25" customHeight="1">
      <c r="A238" s="122">
        <v>209</v>
      </c>
      <c r="B238" s="123" t="e">
        <f t="shared" ca="1" si="0"/>
        <v>#DIV/0!</v>
      </c>
      <c r="C238" s="123" t="e">
        <f t="shared" ca="1" si="1"/>
        <v>#DIV/0!</v>
      </c>
      <c r="D238" s="124" t="e">
        <f t="shared" ca="1" si="2"/>
        <v>#DIV/0!</v>
      </c>
      <c r="E238" s="124" t="e">
        <f t="shared" ca="1" si="3"/>
        <v>#DIV/0!</v>
      </c>
      <c r="F238" s="124" t="e">
        <f t="shared" ca="1" si="4"/>
        <v>#DIV/0!</v>
      </c>
      <c r="G238" s="124" t="e">
        <f t="shared" ca="1" si="5"/>
        <v>#DIV/0!</v>
      </c>
      <c r="H238" s="124" t="e">
        <f t="shared" ca="1" si="6"/>
        <v>#DIV/0!</v>
      </c>
      <c r="I238" s="192">
        <f t="shared" si="7"/>
        <v>17.416666666666668</v>
      </c>
      <c r="J238" s="125">
        <f t="shared" si="10"/>
        <v>0</v>
      </c>
      <c r="K238" s="125">
        <f>J238*('P2 - Financials'!$C$56/12)</f>
        <v>0</v>
      </c>
      <c r="L238" s="125">
        <f t="shared" si="8"/>
        <v>0</v>
      </c>
      <c r="M238" s="125" t="e">
        <f t="shared" ca="1" si="11"/>
        <v>#DIV/0!</v>
      </c>
      <c r="N238" s="125">
        <f t="shared" si="12"/>
        <v>100053.73911501426</v>
      </c>
      <c r="O238" s="125">
        <f>N238*('P2 - Financials'!$E$56/12)</f>
        <v>566.97118831841419</v>
      </c>
      <c r="P238" s="125">
        <f t="shared" si="9"/>
        <v>100620.71030333269</v>
      </c>
      <c r="Q238" s="139"/>
      <c r="R238" s="139"/>
      <c r="S238" s="139"/>
      <c r="T238" s="139"/>
      <c r="U238" s="135"/>
      <c r="V238" s="135"/>
      <c r="W238" s="135"/>
      <c r="X238" s="135"/>
      <c r="Y238" s="135"/>
      <c r="Z238" s="135"/>
    </row>
    <row r="239" spans="1:26" ht="23.25" customHeight="1">
      <c r="A239" s="122">
        <v>210</v>
      </c>
      <c r="B239" s="123" t="e">
        <f t="shared" ca="1" si="0"/>
        <v>#DIV/0!</v>
      </c>
      <c r="C239" s="123" t="e">
        <f t="shared" ca="1" si="1"/>
        <v>#DIV/0!</v>
      </c>
      <c r="D239" s="124" t="e">
        <f t="shared" ca="1" si="2"/>
        <v>#DIV/0!</v>
      </c>
      <c r="E239" s="124" t="e">
        <f t="shared" ca="1" si="3"/>
        <v>#DIV/0!</v>
      </c>
      <c r="F239" s="124" t="e">
        <f t="shared" ca="1" si="4"/>
        <v>#DIV/0!</v>
      </c>
      <c r="G239" s="124" t="e">
        <f t="shared" ca="1" si="5"/>
        <v>#DIV/0!</v>
      </c>
      <c r="H239" s="124" t="e">
        <f t="shared" ca="1" si="6"/>
        <v>#DIV/0!</v>
      </c>
      <c r="I239" s="192">
        <f t="shared" si="7"/>
        <v>17.5</v>
      </c>
      <c r="J239" s="125">
        <f t="shared" si="10"/>
        <v>0</v>
      </c>
      <c r="K239" s="125">
        <f>J239*('P2 - Financials'!$C$56/12)</f>
        <v>0</v>
      </c>
      <c r="L239" s="125">
        <f t="shared" si="8"/>
        <v>0</v>
      </c>
      <c r="M239" s="125" t="e">
        <f t="shared" ca="1" si="11"/>
        <v>#DIV/0!</v>
      </c>
      <c r="N239" s="125">
        <f t="shared" si="12"/>
        <v>100620.71030333269</v>
      </c>
      <c r="O239" s="125">
        <f>N239*('P2 - Financials'!$E$56/12)</f>
        <v>570.18402505221854</v>
      </c>
      <c r="P239" s="125">
        <f t="shared" si="9"/>
        <v>101190.89432838491</v>
      </c>
      <c r="Q239" s="139"/>
      <c r="R239" s="139"/>
      <c r="S239" s="139"/>
      <c r="T239" s="139"/>
      <c r="U239" s="135"/>
      <c r="V239" s="135"/>
      <c r="W239" s="135"/>
      <c r="X239" s="135"/>
      <c r="Y239" s="135"/>
      <c r="Z239" s="135"/>
    </row>
    <row r="240" spans="1:26" ht="23.25" customHeight="1">
      <c r="A240" s="122">
        <v>211</v>
      </c>
      <c r="B240" s="123" t="e">
        <f t="shared" ca="1" si="0"/>
        <v>#DIV/0!</v>
      </c>
      <c r="C240" s="123" t="e">
        <f t="shared" ca="1" si="1"/>
        <v>#DIV/0!</v>
      </c>
      <c r="D240" s="124" t="e">
        <f t="shared" ca="1" si="2"/>
        <v>#DIV/0!</v>
      </c>
      <c r="E240" s="124" t="e">
        <f t="shared" ca="1" si="3"/>
        <v>#DIV/0!</v>
      </c>
      <c r="F240" s="124" t="e">
        <f t="shared" ca="1" si="4"/>
        <v>#DIV/0!</v>
      </c>
      <c r="G240" s="124" t="e">
        <f t="shared" ca="1" si="5"/>
        <v>#DIV/0!</v>
      </c>
      <c r="H240" s="124" t="e">
        <f t="shared" ca="1" si="6"/>
        <v>#DIV/0!</v>
      </c>
      <c r="I240" s="192">
        <f t="shared" si="7"/>
        <v>17.583333333333332</v>
      </c>
      <c r="J240" s="125">
        <f t="shared" si="10"/>
        <v>0</v>
      </c>
      <c r="K240" s="125">
        <f>J240*('P2 - Financials'!$C$56/12)</f>
        <v>0</v>
      </c>
      <c r="L240" s="125">
        <f t="shared" si="8"/>
        <v>0</v>
      </c>
      <c r="M240" s="125" t="e">
        <f t="shared" ca="1" si="11"/>
        <v>#DIV/0!</v>
      </c>
      <c r="N240" s="125">
        <f t="shared" si="12"/>
        <v>101190.89432838491</v>
      </c>
      <c r="O240" s="125">
        <f>N240*('P2 - Financials'!$E$56/12)</f>
        <v>573.4150678608479</v>
      </c>
      <c r="P240" s="125">
        <f t="shared" si="9"/>
        <v>101764.30939624575</v>
      </c>
      <c r="Q240" s="139"/>
      <c r="R240" s="139"/>
      <c r="S240" s="139"/>
      <c r="T240" s="139"/>
      <c r="U240" s="135"/>
      <c r="V240" s="135"/>
      <c r="W240" s="135"/>
      <c r="X240" s="135"/>
      <c r="Y240" s="135"/>
      <c r="Z240" s="135"/>
    </row>
    <row r="241" spans="1:26" ht="23.25" customHeight="1">
      <c r="A241" s="122">
        <v>212</v>
      </c>
      <c r="B241" s="123" t="e">
        <f t="shared" ca="1" si="0"/>
        <v>#DIV/0!</v>
      </c>
      <c r="C241" s="123" t="e">
        <f t="shared" ca="1" si="1"/>
        <v>#DIV/0!</v>
      </c>
      <c r="D241" s="124" t="e">
        <f t="shared" ca="1" si="2"/>
        <v>#DIV/0!</v>
      </c>
      <c r="E241" s="124" t="e">
        <f t="shared" ca="1" si="3"/>
        <v>#DIV/0!</v>
      </c>
      <c r="F241" s="124" t="e">
        <f t="shared" ca="1" si="4"/>
        <v>#DIV/0!</v>
      </c>
      <c r="G241" s="124" t="e">
        <f t="shared" ca="1" si="5"/>
        <v>#DIV/0!</v>
      </c>
      <c r="H241" s="124" t="e">
        <f t="shared" ca="1" si="6"/>
        <v>#DIV/0!</v>
      </c>
      <c r="I241" s="192">
        <f t="shared" si="7"/>
        <v>17.666666666666668</v>
      </c>
      <c r="J241" s="125">
        <f t="shared" si="10"/>
        <v>0</v>
      </c>
      <c r="K241" s="125">
        <f>J241*('P2 - Financials'!$C$56/12)</f>
        <v>0</v>
      </c>
      <c r="L241" s="125">
        <f t="shared" si="8"/>
        <v>0</v>
      </c>
      <c r="M241" s="125" t="e">
        <f t="shared" ca="1" si="11"/>
        <v>#DIV/0!</v>
      </c>
      <c r="N241" s="125">
        <f t="shared" si="12"/>
        <v>101764.30939624575</v>
      </c>
      <c r="O241" s="125">
        <f>N241*('P2 - Financials'!$E$56/12)</f>
        <v>576.66441991205932</v>
      </c>
      <c r="P241" s="125">
        <f t="shared" si="9"/>
        <v>102340.97381615781</v>
      </c>
      <c r="Q241" s="139"/>
      <c r="R241" s="139"/>
      <c r="S241" s="139"/>
      <c r="T241" s="139"/>
      <c r="U241" s="135"/>
      <c r="V241" s="135"/>
      <c r="W241" s="135"/>
      <c r="X241" s="135"/>
      <c r="Y241" s="135"/>
      <c r="Z241" s="135"/>
    </row>
    <row r="242" spans="1:26" ht="23.25" customHeight="1">
      <c r="A242" s="122">
        <v>213</v>
      </c>
      <c r="B242" s="123" t="e">
        <f t="shared" ca="1" si="0"/>
        <v>#DIV/0!</v>
      </c>
      <c r="C242" s="123" t="e">
        <f t="shared" ca="1" si="1"/>
        <v>#DIV/0!</v>
      </c>
      <c r="D242" s="124" t="e">
        <f t="shared" ca="1" si="2"/>
        <v>#DIV/0!</v>
      </c>
      <c r="E242" s="124" t="e">
        <f t="shared" ca="1" si="3"/>
        <v>#DIV/0!</v>
      </c>
      <c r="F242" s="124" t="e">
        <f t="shared" ca="1" si="4"/>
        <v>#DIV/0!</v>
      </c>
      <c r="G242" s="124" t="e">
        <f t="shared" ca="1" si="5"/>
        <v>#DIV/0!</v>
      </c>
      <c r="H242" s="124" t="e">
        <f t="shared" ca="1" si="6"/>
        <v>#DIV/0!</v>
      </c>
      <c r="I242" s="192">
        <f t="shared" si="7"/>
        <v>17.75</v>
      </c>
      <c r="J242" s="125">
        <f t="shared" si="10"/>
        <v>0</v>
      </c>
      <c r="K242" s="125">
        <f>J242*('P2 - Financials'!$C$56/12)</f>
        <v>0</v>
      </c>
      <c r="L242" s="125">
        <f t="shared" si="8"/>
        <v>0</v>
      </c>
      <c r="M242" s="125" t="e">
        <f t="shared" ca="1" si="11"/>
        <v>#DIV/0!</v>
      </c>
      <c r="N242" s="125">
        <f t="shared" si="12"/>
        <v>102340.97381615781</v>
      </c>
      <c r="O242" s="125">
        <f>N242*('P2 - Financials'!$E$56/12)</f>
        <v>579.93218495822759</v>
      </c>
      <c r="P242" s="125">
        <f t="shared" si="9"/>
        <v>102920.90600111605</v>
      </c>
      <c r="Q242" s="139"/>
      <c r="R242" s="139"/>
      <c r="S242" s="139"/>
      <c r="T242" s="139"/>
      <c r="U242" s="135"/>
      <c r="V242" s="135"/>
      <c r="W242" s="135"/>
      <c r="X242" s="135"/>
      <c r="Y242" s="135"/>
      <c r="Z242" s="135"/>
    </row>
    <row r="243" spans="1:26" ht="23.25" customHeight="1">
      <c r="A243" s="122">
        <v>214</v>
      </c>
      <c r="B243" s="123" t="e">
        <f t="shared" ca="1" si="0"/>
        <v>#DIV/0!</v>
      </c>
      <c r="C243" s="123" t="e">
        <f t="shared" ca="1" si="1"/>
        <v>#DIV/0!</v>
      </c>
      <c r="D243" s="124" t="e">
        <f t="shared" ca="1" si="2"/>
        <v>#DIV/0!</v>
      </c>
      <c r="E243" s="124" t="e">
        <f t="shared" ca="1" si="3"/>
        <v>#DIV/0!</v>
      </c>
      <c r="F243" s="124" t="e">
        <f t="shared" ca="1" si="4"/>
        <v>#DIV/0!</v>
      </c>
      <c r="G243" s="124" t="e">
        <f t="shared" ca="1" si="5"/>
        <v>#DIV/0!</v>
      </c>
      <c r="H243" s="124" t="e">
        <f t="shared" ca="1" si="6"/>
        <v>#DIV/0!</v>
      </c>
      <c r="I243" s="192">
        <f t="shared" si="7"/>
        <v>17.833333333333332</v>
      </c>
      <c r="J243" s="125">
        <f t="shared" si="10"/>
        <v>0</v>
      </c>
      <c r="K243" s="125">
        <f>J243*('P2 - Financials'!$C$56/12)</f>
        <v>0</v>
      </c>
      <c r="L243" s="125">
        <f t="shared" si="8"/>
        <v>0</v>
      </c>
      <c r="M243" s="125" t="e">
        <f t="shared" ca="1" si="11"/>
        <v>#DIV/0!</v>
      </c>
      <c r="N243" s="125">
        <f t="shared" si="12"/>
        <v>102920.90600111605</v>
      </c>
      <c r="O243" s="125">
        <f>N243*('P2 - Financials'!$E$56/12)</f>
        <v>583.21846733965765</v>
      </c>
      <c r="P243" s="125">
        <f t="shared" si="9"/>
        <v>103504.1244684557</v>
      </c>
      <c r="Q243" s="139"/>
      <c r="R243" s="139"/>
      <c r="S243" s="139"/>
      <c r="T243" s="139"/>
      <c r="U243" s="135"/>
      <c r="V243" s="135"/>
      <c r="W243" s="135"/>
      <c r="X243" s="135"/>
      <c r="Y243" s="135"/>
      <c r="Z243" s="135"/>
    </row>
    <row r="244" spans="1:26" ht="23.25" customHeight="1">
      <c r="A244" s="122">
        <v>215</v>
      </c>
      <c r="B244" s="123" t="e">
        <f t="shared" ca="1" si="0"/>
        <v>#DIV/0!</v>
      </c>
      <c r="C244" s="123" t="e">
        <f t="shared" ca="1" si="1"/>
        <v>#DIV/0!</v>
      </c>
      <c r="D244" s="124" t="e">
        <f t="shared" ca="1" si="2"/>
        <v>#DIV/0!</v>
      </c>
      <c r="E244" s="124" t="e">
        <f t="shared" ca="1" si="3"/>
        <v>#DIV/0!</v>
      </c>
      <c r="F244" s="124" t="e">
        <f t="shared" ca="1" si="4"/>
        <v>#DIV/0!</v>
      </c>
      <c r="G244" s="124" t="e">
        <f t="shared" ca="1" si="5"/>
        <v>#DIV/0!</v>
      </c>
      <c r="H244" s="124" t="e">
        <f t="shared" ca="1" si="6"/>
        <v>#DIV/0!</v>
      </c>
      <c r="I244" s="192">
        <f t="shared" si="7"/>
        <v>17.916666666666668</v>
      </c>
      <c r="J244" s="125">
        <f t="shared" si="10"/>
        <v>0</v>
      </c>
      <c r="K244" s="125">
        <f>J244*('P2 - Financials'!$C$56/12)</f>
        <v>0</v>
      </c>
      <c r="L244" s="125">
        <f t="shared" si="8"/>
        <v>0</v>
      </c>
      <c r="M244" s="125" t="e">
        <f t="shared" ca="1" si="11"/>
        <v>#DIV/0!</v>
      </c>
      <c r="N244" s="125">
        <f t="shared" si="12"/>
        <v>103504.1244684557</v>
      </c>
      <c r="O244" s="125">
        <f>N244*('P2 - Financials'!$E$56/12)</f>
        <v>586.52337198791565</v>
      </c>
      <c r="P244" s="125">
        <f t="shared" si="9"/>
        <v>104090.64784044362</v>
      </c>
      <c r="Q244" s="139"/>
      <c r="R244" s="139"/>
      <c r="S244" s="139"/>
      <c r="T244" s="139"/>
      <c r="U244" s="135"/>
      <c r="V244" s="135"/>
      <c r="W244" s="135"/>
      <c r="X244" s="135"/>
      <c r="Y244" s="135"/>
      <c r="Z244" s="135"/>
    </row>
    <row r="245" spans="1:26" ht="23.25" customHeight="1">
      <c r="A245" s="122">
        <v>216</v>
      </c>
      <c r="B245" s="123" t="e">
        <f t="shared" ca="1" si="0"/>
        <v>#DIV/0!</v>
      </c>
      <c r="C245" s="123" t="e">
        <f t="shared" ca="1" si="1"/>
        <v>#DIV/0!</v>
      </c>
      <c r="D245" s="124" t="e">
        <f t="shared" ca="1" si="2"/>
        <v>#DIV/0!</v>
      </c>
      <c r="E245" s="124" t="e">
        <f t="shared" ca="1" si="3"/>
        <v>#DIV/0!</v>
      </c>
      <c r="F245" s="124" t="e">
        <f t="shared" ca="1" si="4"/>
        <v>#DIV/0!</v>
      </c>
      <c r="G245" s="124" t="e">
        <f t="shared" ca="1" si="5"/>
        <v>#DIV/0!</v>
      </c>
      <c r="H245" s="124" t="e">
        <f t="shared" ca="1" si="6"/>
        <v>#DIV/0!</v>
      </c>
      <c r="I245" s="192">
        <f t="shared" si="7"/>
        <v>18</v>
      </c>
      <c r="J245" s="125">
        <f t="shared" si="10"/>
        <v>0</v>
      </c>
      <c r="K245" s="125">
        <f>J245*('P2 - Financials'!$C$56/12)</f>
        <v>0</v>
      </c>
      <c r="L245" s="125">
        <f t="shared" si="8"/>
        <v>0</v>
      </c>
      <c r="M245" s="125" t="e">
        <f t="shared" ca="1" si="11"/>
        <v>#DIV/0!</v>
      </c>
      <c r="N245" s="125">
        <f t="shared" si="12"/>
        <v>104090.64784044362</v>
      </c>
      <c r="O245" s="125">
        <f>N245*('P2 - Financials'!$E$56/12)</f>
        <v>589.84700442918052</v>
      </c>
      <c r="P245" s="125">
        <f t="shared" si="9"/>
        <v>104680.4948448728</v>
      </c>
      <c r="Q245" s="139"/>
      <c r="R245" s="139"/>
      <c r="S245" s="139"/>
      <c r="T245" s="139"/>
      <c r="U245" s="135"/>
      <c r="V245" s="135"/>
      <c r="W245" s="135"/>
      <c r="X245" s="135"/>
      <c r="Y245" s="135"/>
      <c r="Z245" s="135"/>
    </row>
    <row r="246" spans="1:26" ht="23.25" customHeight="1">
      <c r="A246" s="122">
        <v>217</v>
      </c>
      <c r="B246" s="123" t="e">
        <f t="shared" ca="1" si="0"/>
        <v>#DIV/0!</v>
      </c>
      <c r="C246" s="123" t="e">
        <f t="shared" ca="1" si="1"/>
        <v>#DIV/0!</v>
      </c>
      <c r="D246" s="124" t="e">
        <f t="shared" ca="1" si="2"/>
        <v>#DIV/0!</v>
      </c>
      <c r="E246" s="124" t="e">
        <f t="shared" ca="1" si="3"/>
        <v>#DIV/0!</v>
      </c>
      <c r="F246" s="124" t="e">
        <f t="shared" ca="1" si="4"/>
        <v>#DIV/0!</v>
      </c>
      <c r="G246" s="124" t="e">
        <f t="shared" ca="1" si="5"/>
        <v>#DIV/0!</v>
      </c>
      <c r="H246" s="124" t="e">
        <f t="shared" ca="1" si="6"/>
        <v>#DIV/0!</v>
      </c>
      <c r="I246" s="192">
        <f t="shared" si="7"/>
        <v>18.083333333333332</v>
      </c>
      <c r="J246" s="125">
        <f t="shared" si="10"/>
        <v>0</v>
      </c>
      <c r="K246" s="125">
        <f>J246*('P2 - Financials'!$C$56/12)</f>
        <v>0</v>
      </c>
      <c r="L246" s="125">
        <f t="shared" si="8"/>
        <v>0</v>
      </c>
      <c r="M246" s="125" t="e">
        <f t="shared" ca="1" si="11"/>
        <v>#DIV/0!</v>
      </c>
      <c r="N246" s="125">
        <f t="shared" si="12"/>
        <v>104680.4948448728</v>
      </c>
      <c r="O246" s="125">
        <f>N246*('P2 - Financials'!$E$56/12)</f>
        <v>593.18947078761255</v>
      </c>
      <c r="P246" s="125">
        <f t="shared" si="9"/>
        <v>105273.6843156604</v>
      </c>
      <c r="Q246" s="139"/>
      <c r="R246" s="139"/>
      <c r="S246" s="139"/>
      <c r="T246" s="139"/>
      <c r="U246" s="135"/>
      <c r="V246" s="135"/>
      <c r="W246" s="135"/>
      <c r="X246" s="135"/>
      <c r="Y246" s="135"/>
      <c r="Z246" s="135"/>
    </row>
    <row r="247" spans="1:26" ht="23.25" customHeight="1">
      <c r="A247" s="122">
        <v>218</v>
      </c>
      <c r="B247" s="123" t="e">
        <f t="shared" ca="1" si="0"/>
        <v>#DIV/0!</v>
      </c>
      <c r="C247" s="123" t="e">
        <f t="shared" ca="1" si="1"/>
        <v>#DIV/0!</v>
      </c>
      <c r="D247" s="124" t="e">
        <f t="shared" ca="1" si="2"/>
        <v>#DIV/0!</v>
      </c>
      <c r="E247" s="124" t="e">
        <f t="shared" ca="1" si="3"/>
        <v>#DIV/0!</v>
      </c>
      <c r="F247" s="124" t="e">
        <f t="shared" ca="1" si="4"/>
        <v>#DIV/0!</v>
      </c>
      <c r="G247" s="124" t="e">
        <f t="shared" ca="1" si="5"/>
        <v>#DIV/0!</v>
      </c>
      <c r="H247" s="124" t="e">
        <f t="shared" ca="1" si="6"/>
        <v>#DIV/0!</v>
      </c>
      <c r="I247" s="192">
        <f t="shared" si="7"/>
        <v>18.166666666666668</v>
      </c>
      <c r="J247" s="125">
        <f t="shared" si="10"/>
        <v>0</v>
      </c>
      <c r="K247" s="125">
        <f>J247*('P2 - Financials'!$C$56/12)</f>
        <v>0</v>
      </c>
      <c r="L247" s="125">
        <f t="shared" si="8"/>
        <v>0</v>
      </c>
      <c r="M247" s="125" t="e">
        <f t="shared" ca="1" si="11"/>
        <v>#DIV/0!</v>
      </c>
      <c r="N247" s="125">
        <f t="shared" si="12"/>
        <v>105273.6843156604</v>
      </c>
      <c r="O247" s="125">
        <f>N247*('P2 - Financials'!$E$56/12)</f>
        <v>596.55087778874235</v>
      </c>
      <c r="P247" s="125">
        <f t="shared" si="9"/>
        <v>105870.23519344915</v>
      </c>
      <c r="Q247" s="139"/>
      <c r="R247" s="139"/>
      <c r="S247" s="139"/>
      <c r="T247" s="139"/>
      <c r="U247" s="135"/>
      <c r="V247" s="135"/>
      <c r="W247" s="135"/>
      <c r="X247" s="135"/>
      <c r="Y247" s="135"/>
      <c r="Z247" s="135"/>
    </row>
    <row r="248" spans="1:26" ht="23.25" customHeight="1">
      <c r="A248" s="122">
        <v>219</v>
      </c>
      <c r="B248" s="123" t="e">
        <f t="shared" ca="1" si="0"/>
        <v>#DIV/0!</v>
      </c>
      <c r="C248" s="123" t="e">
        <f t="shared" ca="1" si="1"/>
        <v>#DIV/0!</v>
      </c>
      <c r="D248" s="124" t="e">
        <f t="shared" ca="1" si="2"/>
        <v>#DIV/0!</v>
      </c>
      <c r="E248" s="124" t="e">
        <f t="shared" ca="1" si="3"/>
        <v>#DIV/0!</v>
      </c>
      <c r="F248" s="124" t="e">
        <f t="shared" ca="1" si="4"/>
        <v>#DIV/0!</v>
      </c>
      <c r="G248" s="124" t="e">
        <f t="shared" ca="1" si="5"/>
        <v>#DIV/0!</v>
      </c>
      <c r="H248" s="124" t="e">
        <f t="shared" ca="1" si="6"/>
        <v>#DIV/0!</v>
      </c>
      <c r="I248" s="192">
        <f t="shared" si="7"/>
        <v>18.25</v>
      </c>
      <c r="J248" s="125">
        <f t="shared" si="10"/>
        <v>0</v>
      </c>
      <c r="K248" s="125">
        <f>J248*('P2 - Financials'!$C$56/12)</f>
        <v>0</v>
      </c>
      <c r="L248" s="125">
        <f t="shared" si="8"/>
        <v>0</v>
      </c>
      <c r="M248" s="125" t="e">
        <f t="shared" ca="1" si="11"/>
        <v>#DIV/0!</v>
      </c>
      <c r="N248" s="125">
        <f t="shared" si="12"/>
        <v>105870.23519344915</v>
      </c>
      <c r="O248" s="125">
        <f>N248*('P2 - Financials'!$E$56/12)</f>
        <v>599.93133276287858</v>
      </c>
      <c r="P248" s="125">
        <f t="shared" si="9"/>
        <v>106470.16652621202</v>
      </c>
      <c r="Q248" s="139"/>
      <c r="R248" s="139"/>
      <c r="S248" s="139"/>
      <c r="T248" s="139"/>
      <c r="U248" s="135"/>
      <c r="V248" s="135"/>
      <c r="W248" s="135"/>
      <c r="X248" s="135"/>
      <c r="Y248" s="135"/>
      <c r="Z248" s="135"/>
    </row>
    <row r="249" spans="1:26" ht="23.25" customHeight="1">
      <c r="A249" s="122">
        <v>220</v>
      </c>
      <c r="B249" s="123" t="e">
        <f t="shared" ca="1" si="0"/>
        <v>#DIV/0!</v>
      </c>
      <c r="C249" s="123" t="e">
        <f t="shared" ca="1" si="1"/>
        <v>#DIV/0!</v>
      </c>
      <c r="D249" s="124" t="e">
        <f t="shared" ca="1" si="2"/>
        <v>#DIV/0!</v>
      </c>
      <c r="E249" s="124" t="e">
        <f t="shared" ca="1" si="3"/>
        <v>#DIV/0!</v>
      </c>
      <c r="F249" s="124" t="e">
        <f t="shared" ca="1" si="4"/>
        <v>#DIV/0!</v>
      </c>
      <c r="G249" s="124" t="e">
        <f t="shared" ca="1" si="5"/>
        <v>#DIV/0!</v>
      </c>
      <c r="H249" s="124" t="e">
        <f t="shared" ca="1" si="6"/>
        <v>#DIV/0!</v>
      </c>
      <c r="I249" s="192">
        <f t="shared" si="7"/>
        <v>18.333333333333332</v>
      </c>
      <c r="J249" s="125">
        <f t="shared" si="10"/>
        <v>0</v>
      </c>
      <c r="K249" s="125">
        <f>J249*('P2 - Financials'!$C$56/12)</f>
        <v>0</v>
      </c>
      <c r="L249" s="125">
        <f t="shared" si="8"/>
        <v>0</v>
      </c>
      <c r="M249" s="125" t="e">
        <f t="shared" ca="1" si="11"/>
        <v>#DIV/0!</v>
      </c>
      <c r="N249" s="125">
        <f t="shared" si="12"/>
        <v>106470.16652621202</v>
      </c>
      <c r="O249" s="125">
        <f>N249*('P2 - Financials'!$E$56/12)</f>
        <v>603.3309436485348</v>
      </c>
      <c r="P249" s="125">
        <f t="shared" si="9"/>
        <v>107073.49746986055</v>
      </c>
      <c r="Q249" s="139"/>
      <c r="R249" s="139"/>
      <c r="S249" s="139"/>
      <c r="T249" s="139"/>
      <c r="U249" s="135"/>
      <c r="V249" s="135"/>
      <c r="W249" s="135"/>
      <c r="X249" s="135"/>
      <c r="Y249" s="135"/>
      <c r="Z249" s="135"/>
    </row>
    <row r="250" spans="1:26" ht="23.25" customHeight="1">
      <c r="A250" s="122">
        <v>221</v>
      </c>
      <c r="B250" s="123" t="e">
        <f t="shared" ca="1" si="0"/>
        <v>#DIV/0!</v>
      </c>
      <c r="C250" s="123" t="e">
        <f t="shared" ca="1" si="1"/>
        <v>#DIV/0!</v>
      </c>
      <c r="D250" s="124" t="e">
        <f t="shared" ca="1" si="2"/>
        <v>#DIV/0!</v>
      </c>
      <c r="E250" s="124" t="e">
        <f t="shared" ca="1" si="3"/>
        <v>#DIV/0!</v>
      </c>
      <c r="F250" s="124" t="e">
        <f t="shared" ca="1" si="4"/>
        <v>#DIV/0!</v>
      </c>
      <c r="G250" s="124" t="e">
        <f t="shared" ca="1" si="5"/>
        <v>#DIV/0!</v>
      </c>
      <c r="H250" s="124" t="e">
        <f t="shared" ca="1" si="6"/>
        <v>#DIV/0!</v>
      </c>
      <c r="I250" s="192">
        <f t="shared" si="7"/>
        <v>18.416666666666668</v>
      </c>
      <c r="J250" s="125">
        <f t="shared" si="10"/>
        <v>0</v>
      </c>
      <c r="K250" s="125">
        <f>J250*('P2 - Financials'!$C$56/12)</f>
        <v>0</v>
      </c>
      <c r="L250" s="125">
        <f t="shared" si="8"/>
        <v>0</v>
      </c>
      <c r="M250" s="125" t="e">
        <f t="shared" ca="1" si="11"/>
        <v>#DIV/0!</v>
      </c>
      <c r="N250" s="125">
        <f t="shared" si="12"/>
        <v>107073.49746986055</v>
      </c>
      <c r="O250" s="125">
        <f>N250*('P2 - Financials'!$E$56/12)</f>
        <v>606.74981899587647</v>
      </c>
      <c r="P250" s="125">
        <f t="shared" si="9"/>
        <v>107680.24728885642</v>
      </c>
      <c r="Q250" s="139"/>
      <c r="R250" s="139"/>
      <c r="S250" s="139"/>
      <c r="T250" s="139"/>
      <c r="U250" s="135"/>
      <c r="V250" s="135"/>
      <c r="W250" s="135"/>
      <c r="X250" s="135"/>
      <c r="Y250" s="135"/>
      <c r="Z250" s="135"/>
    </row>
    <row r="251" spans="1:26" ht="23.25" customHeight="1">
      <c r="A251" s="122">
        <v>222</v>
      </c>
      <c r="B251" s="123" t="e">
        <f t="shared" ca="1" si="0"/>
        <v>#DIV/0!</v>
      </c>
      <c r="C251" s="123" t="e">
        <f t="shared" ca="1" si="1"/>
        <v>#DIV/0!</v>
      </c>
      <c r="D251" s="124" t="e">
        <f t="shared" ca="1" si="2"/>
        <v>#DIV/0!</v>
      </c>
      <c r="E251" s="124" t="e">
        <f t="shared" ca="1" si="3"/>
        <v>#DIV/0!</v>
      </c>
      <c r="F251" s="124" t="e">
        <f t="shared" ca="1" si="4"/>
        <v>#DIV/0!</v>
      </c>
      <c r="G251" s="124" t="e">
        <f t="shared" ca="1" si="5"/>
        <v>#DIV/0!</v>
      </c>
      <c r="H251" s="124" t="e">
        <f t="shared" ca="1" si="6"/>
        <v>#DIV/0!</v>
      </c>
      <c r="I251" s="192">
        <f t="shared" si="7"/>
        <v>18.5</v>
      </c>
      <c r="J251" s="125">
        <f t="shared" si="10"/>
        <v>0</v>
      </c>
      <c r="K251" s="125">
        <f>J251*('P2 - Financials'!$C$56/12)</f>
        <v>0</v>
      </c>
      <c r="L251" s="125">
        <f t="shared" si="8"/>
        <v>0</v>
      </c>
      <c r="M251" s="125" t="e">
        <f t="shared" ca="1" si="11"/>
        <v>#DIV/0!</v>
      </c>
      <c r="N251" s="125">
        <f t="shared" si="12"/>
        <v>107680.24728885642</v>
      </c>
      <c r="O251" s="125">
        <f>N251*('P2 - Financials'!$E$56/12)</f>
        <v>610.18806797018647</v>
      </c>
      <c r="P251" s="125">
        <f t="shared" si="9"/>
        <v>108290.43535682661</v>
      </c>
      <c r="Q251" s="139"/>
      <c r="R251" s="139"/>
      <c r="S251" s="139"/>
      <c r="T251" s="139"/>
      <c r="U251" s="135"/>
      <c r="V251" s="135"/>
      <c r="W251" s="135"/>
      <c r="X251" s="135"/>
      <c r="Y251" s="135"/>
      <c r="Z251" s="135"/>
    </row>
    <row r="252" spans="1:26" ht="23.25" customHeight="1">
      <c r="A252" s="122">
        <v>223</v>
      </c>
      <c r="B252" s="123" t="e">
        <f t="shared" ca="1" si="0"/>
        <v>#DIV/0!</v>
      </c>
      <c r="C252" s="123" t="e">
        <f t="shared" ca="1" si="1"/>
        <v>#DIV/0!</v>
      </c>
      <c r="D252" s="124" t="e">
        <f t="shared" ca="1" si="2"/>
        <v>#DIV/0!</v>
      </c>
      <c r="E252" s="124" t="e">
        <f t="shared" ca="1" si="3"/>
        <v>#DIV/0!</v>
      </c>
      <c r="F252" s="124" t="e">
        <f t="shared" ca="1" si="4"/>
        <v>#DIV/0!</v>
      </c>
      <c r="G252" s="124" t="e">
        <f t="shared" ca="1" si="5"/>
        <v>#DIV/0!</v>
      </c>
      <c r="H252" s="124" t="e">
        <f t="shared" ca="1" si="6"/>
        <v>#DIV/0!</v>
      </c>
      <c r="I252" s="192">
        <f t="shared" si="7"/>
        <v>18.583333333333332</v>
      </c>
      <c r="J252" s="125">
        <f t="shared" si="10"/>
        <v>0</v>
      </c>
      <c r="K252" s="125">
        <f>J252*('P2 - Financials'!$C$56/12)</f>
        <v>0</v>
      </c>
      <c r="L252" s="125">
        <f t="shared" si="8"/>
        <v>0</v>
      </c>
      <c r="M252" s="125" t="e">
        <f t="shared" ca="1" si="11"/>
        <v>#DIV/0!</v>
      </c>
      <c r="N252" s="125">
        <f t="shared" si="12"/>
        <v>108290.43535682661</v>
      </c>
      <c r="O252" s="125">
        <f>N252*('P2 - Financials'!$E$56/12)</f>
        <v>613.64580035535084</v>
      </c>
      <c r="P252" s="125">
        <f t="shared" si="9"/>
        <v>108904.08115718196</v>
      </c>
      <c r="Q252" s="139"/>
      <c r="R252" s="139"/>
      <c r="S252" s="139"/>
      <c r="T252" s="139"/>
      <c r="U252" s="135"/>
      <c r="V252" s="135"/>
      <c r="W252" s="135"/>
      <c r="X252" s="135"/>
      <c r="Y252" s="135"/>
      <c r="Z252" s="135"/>
    </row>
    <row r="253" spans="1:26" ht="23.25" customHeight="1">
      <c r="A253" s="122">
        <v>224</v>
      </c>
      <c r="B253" s="123" t="e">
        <f t="shared" ca="1" si="0"/>
        <v>#DIV/0!</v>
      </c>
      <c r="C253" s="123" t="e">
        <f t="shared" ca="1" si="1"/>
        <v>#DIV/0!</v>
      </c>
      <c r="D253" s="124" t="e">
        <f t="shared" ca="1" si="2"/>
        <v>#DIV/0!</v>
      </c>
      <c r="E253" s="124" t="e">
        <f t="shared" ca="1" si="3"/>
        <v>#DIV/0!</v>
      </c>
      <c r="F253" s="124" t="e">
        <f t="shared" ca="1" si="4"/>
        <v>#DIV/0!</v>
      </c>
      <c r="G253" s="124" t="e">
        <f t="shared" ca="1" si="5"/>
        <v>#DIV/0!</v>
      </c>
      <c r="H253" s="124" t="e">
        <f t="shared" ca="1" si="6"/>
        <v>#DIV/0!</v>
      </c>
      <c r="I253" s="192">
        <f t="shared" si="7"/>
        <v>18.666666666666668</v>
      </c>
      <c r="J253" s="125">
        <f t="shared" si="10"/>
        <v>0</v>
      </c>
      <c r="K253" s="125">
        <f>J253*('P2 - Financials'!$C$56/12)</f>
        <v>0</v>
      </c>
      <c r="L253" s="125">
        <f t="shared" si="8"/>
        <v>0</v>
      </c>
      <c r="M253" s="125" t="e">
        <f t="shared" ca="1" si="11"/>
        <v>#DIV/0!</v>
      </c>
      <c r="N253" s="125">
        <f t="shared" si="12"/>
        <v>108904.08115718196</v>
      </c>
      <c r="O253" s="125">
        <f>N253*('P2 - Financials'!$E$56/12)</f>
        <v>617.12312655736446</v>
      </c>
      <c r="P253" s="125">
        <f t="shared" si="9"/>
        <v>109521.20428373932</v>
      </c>
      <c r="Q253" s="139"/>
      <c r="R253" s="139"/>
      <c r="S253" s="139"/>
      <c r="T253" s="139"/>
      <c r="U253" s="135"/>
      <c r="V253" s="135"/>
      <c r="W253" s="135"/>
      <c r="X253" s="135"/>
      <c r="Y253" s="135"/>
      <c r="Z253" s="135"/>
    </row>
    <row r="254" spans="1:26" ht="23.25" customHeight="1">
      <c r="A254" s="122">
        <v>225</v>
      </c>
      <c r="B254" s="123" t="e">
        <f t="shared" ca="1" si="0"/>
        <v>#DIV/0!</v>
      </c>
      <c r="C254" s="123" t="e">
        <f t="shared" ca="1" si="1"/>
        <v>#DIV/0!</v>
      </c>
      <c r="D254" s="124" t="e">
        <f t="shared" ca="1" si="2"/>
        <v>#DIV/0!</v>
      </c>
      <c r="E254" s="124" t="e">
        <f t="shared" ca="1" si="3"/>
        <v>#DIV/0!</v>
      </c>
      <c r="F254" s="124" t="e">
        <f t="shared" ca="1" si="4"/>
        <v>#DIV/0!</v>
      </c>
      <c r="G254" s="124" t="e">
        <f t="shared" ca="1" si="5"/>
        <v>#DIV/0!</v>
      </c>
      <c r="H254" s="124" t="e">
        <f t="shared" ca="1" si="6"/>
        <v>#DIV/0!</v>
      </c>
      <c r="I254" s="192">
        <f t="shared" si="7"/>
        <v>18.75</v>
      </c>
      <c r="J254" s="125">
        <f t="shared" si="10"/>
        <v>0</v>
      </c>
      <c r="K254" s="125">
        <f>J254*('P2 - Financials'!$C$56/12)</f>
        <v>0</v>
      </c>
      <c r="L254" s="125">
        <f t="shared" si="8"/>
        <v>0</v>
      </c>
      <c r="M254" s="125" t="e">
        <f t="shared" ca="1" si="11"/>
        <v>#DIV/0!</v>
      </c>
      <c r="N254" s="125">
        <f t="shared" si="12"/>
        <v>109521.20428373932</v>
      </c>
      <c r="O254" s="125">
        <f>N254*('P2 - Financials'!$E$56/12)</f>
        <v>620.62015760785619</v>
      </c>
      <c r="P254" s="125">
        <f t="shared" si="9"/>
        <v>110141.82444134718</v>
      </c>
      <c r="Q254" s="139"/>
      <c r="R254" s="139"/>
      <c r="S254" s="139"/>
      <c r="T254" s="139"/>
      <c r="U254" s="135"/>
      <c r="V254" s="135"/>
      <c r="W254" s="135"/>
      <c r="X254" s="135"/>
      <c r="Y254" s="135"/>
      <c r="Z254" s="135"/>
    </row>
    <row r="255" spans="1:26" ht="23.25" customHeight="1">
      <c r="A255" s="122">
        <v>226</v>
      </c>
      <c r="B255" s="123" t="e">
        <f t="shared" ca="1" si="0"/>
        <v>#DIV/0!</v>
      </c>
      <c r="C255" s="123" t="e">
        <f t="shared" ca="1" si="1"/>
        <v>#DIV/0!</v>
      </c>
      <c r="D255" s="124" t="e">
        <f t="shared" ca="1" si="2"/>
        <v>#DIV/0!</v>
      </c>
      <c r="E255" s="124" t="e">
        <f t="shared" ca="1" si="3"/>
        <v>#DIV/0!</v>
      </c>
      <c r="F255" s="124" t="e">
        <f t="shared" ca="1" si="4"/>
        <v>#DIV/0!</v>
      </c>
      <c r="G255" s="124" t="e">
        <f t="shared" ca="1" si="5"/>
        <v>#DIV/0!</v>
      </c>
      <c r="H255" s="124" t="e">
        <f t="shared" ca="1" si="6"/>
        <v>#DIV/0!</v>
      </c>
      <c r="I255" s="192">
        <f t="shared" si="7"/>
        <v>18.833333333333332</v>
      </c>
      <c r="J255" s="125">
        <f t="shared" si="10"/>
        <v>0</v>
      </c>
      <c r="K255" s="125">
        <f>J255*('P2 - Financials'!$C$56/12)</f>
        <v>0</v>
      </c>
      <c r="L255" s="125">
        <f t="shared" si="8"/>
        <v>0</v>
      </c>
      <c r="M255" s="125" t="e">
        <f t="shared" ca="1" si="11"/>
        <v>#DIV/0!</v>
      </c>
      <c r="N255" s="125">
        <f t="shared" si="12"/>
        <v>110141.82444134718</v>
      </c>
      <c r="O255" s="125">
        <f>N255*('P2 - Financials'!$E$56/12)</f>
        <v>624.13700516763413</v>
      </c>
      <c r="P255" s="125">
        <f t="shared" si="9"/>
        <v>110765.96144651482</v>
      </c>
      <c r="Q255" s="139"/>
      <c r="R255" s="139"/>
      <c r="S255" s="139"/>
      <c r="T255" s="139"/>
      <c r="U255" s="135"/>
      <c r="V255" s="135"/>
      <c r="W255" s="135"/>
      <c r="X255" s="135"/>
      <c r="Y255" s="135"/>
      <c r="Z255" s="135"/>
    </row>
    <row r="256" spans="1:26" ht="23.25" customHeight="1">
      <c r="A256" s="122">
        <v>227</v>
      </c>
      <c r="B256" s="123" t="e">
        <f t="shared" ca="1" si="0"/>
        <v>#DIV/0!</v>
      </c>
      <c r="C256" s="123" t="e">
        <f t="shared" ca="1" si="1"/>
        <v>#DIV/0!</v>
      </c>
      <c r="D256" s="124" t="e">
        <f t="shared" ca="1" si="2"/>
        <v>#DIV/0!</v>
      </c>
      <c r="E256" s="124" t="e">
        <f t="shared" ca="1" si="3"/>
        <v>#DIV/0!</v>
      </c>
      <c r="F256" s="124" t="e">
        <f t="shared" ca="1" si="4"/>
        <v>#DIV/0!</v>
      </c>
      <c r="G256" s="124" t="e">
        <f t="shared" ca="1" si="5"/>
        <v>#DIV/0!</v>
      </c>
      <c r="H256" s="124" t="e">
        <f t="shared" ca="1" si="6"/>
        <v>#DIV/0!</v>
      </c>
      <c r="I256" s="192">
        <f t="shared" si="7"/>
        <v>18.916666666666668</v>
      </c>
      <c r="J256" s="125">
        <f t="shared" si="10"/>
        <v>0</v>
      </c>
      <c r="K256" s="125">
        <f>J256*('P2 - Financials'!$C$56/12)</f>
        <v>0</v>
      </c>
      <c r="L256" s="125">
        <f t="shared" si="8"/>
        <v>0</v>
      </c>
      <c r="M256" s="125" t="e">
        <f t="shared" ca="1" si="11"/>
        <v>#DIV/0!</v>
      </c>
      <c r="N256" s="125">
        <f t="shared" si="12"/>
        <v>110765.96144651482</v>
      </c>
      <c r="O256" s="125">
        <f>N256*('P2 - Financials'!$E$56/12)</f>
        <v>627.67378153025072</v>
      </c>
      <c r="P256" s="125">
        <f t="shared" si="9"/>
        <v>111393.63522804507</v>
      </c>
      <c r="Q256" s="139"/>
      <c r="R256" s="139"/>
      <c r="S256" s="139"/>
      <c r="T256" s="139"/>
      <c r="U256" s="135"/>
      <c r="V256" s="135"/>
      <c r="W256" s="135"/>
      <c r="X256" s="135"/>
      <c r="Y256" s="135"/>
      <c r="Z256" s="135"/>
    </row>
    <row r="257" spans="1:26" ht="23.25" customHeight="1">
      <c r="A257" s="122">
        <v>228</v>
      </c>
      <c r="B257" s="123" t="e">
        <f t="shared" ca="1" si="0"/>
        <v>#DIV/0!</v>
      </c>
      <c r="C257" s="123" t="e">
        <f t="shared" ca="1" si="1"/>
        <v>#DIV/0!</v>
      </c>
      <c r="D257" s="124" t="e">
        <f t="shared" ca="1" si="2"/>
        <v>#DIV/0!</v>
      </c>
      <c r="E257" s="124" t="e">
        <f t="shared" ca="1" si="3"/>
        <v>#DIV/0!</v>
      </c>
      <c r="F257" s="124" t="e">
        <f t="shared" ca="1" si="4"/>
        <v>#DIV/0!</v>
      </c>
      <c r="G257" s="124" t="e">
        <f t="shared" ca="1" si="5"/>
        <v>#DIV/0!</v>
      </c>
      <c r="H257" s="124" t="e">
        <f t="shared" ca="1" si="6"/>
        <v>#DIV/0!</v>
      </c>
      <c r="I257" s="192">
        <f t="shared" si="7"/>
        <v>19</v>
      </c>
      <c r="J257" s="125">
        <f t="shared" si="10"/>
        <v>0</v>
      </c>
      <c r="K257" s="125">
        <f>J257*('P2 - Financials'!$C$56/12)</f>
        <v>0</v>
      </c>
      <c r="L257" s="125">
        <f t="shared" si="8"/>
        <v>0</v>
      </c>
      <c r="M257" s="125" t="e">
        <f t="shared" ca="1" si="11"/>
        <v>#DIV/0!</v>
      </c>
      <c r="N257" s="125">
        <f t="shared" si="12"/>
        <v>111393.63522804507</v>
      </c>
      <c r="O257" s="125">
        <f>N257*('P2 - Financials'!$E$56/12)</f>
        <v>631.23059962558875</v>
      </c>
      <c r="P257" s="125">
        <f t="shared" si="9"/>
        <v>112024.86582767066</v>
      </c>
      <c r="Q257" s="139"/>
      <c r="R257" s="139"/>
      <c r="S257" s="139"/>
      <c r="T257" s="139"/>
      <c r="U257" s="135"/>
      <c r="V257" s="135"/>
      <c r="W257" s="135"/>
      <c r="X257" s="135"/>
      <c r="Y257" s="135"/>
      <c r="Z257" s="135"/>
    </row>
    <row r="258" spans="1:26" ht="23.25" customHeight="1">
      <c r="A258" s="122">
        <v>229</v>
      </c>
      <c r="B258" s="123" t="e">
        <f t="shared" ca="1" si="0"/>
        <v>#DIV/0!</v>
      </c>
      <c r="C258" s="123" t="e">
        <f t="shared" ca="1" si="1"/>
        <v>#DIV/0!</v>
      </c>
      <c r="D258" s="124" t="e">
        <f t="shared" ca="1" si="2"/>
        <v>#DIV/0!</v>
      </c>
      <c r="E258" s="124" t="e">
        <f t="shared" ca="1" si="3"/>
        <v>#DIV/0!</v>
      </c>
      <c r="F258" s="124" t="e">
        <f t="shared" ca="1" si="4"/>
        <v>#DIV/0!</v>
      </c>
      <c r="G258" s="124" t="e">
        <f t="shared" ca="1" si="5"/>
        <v>#DIV/0!</v>
      </c>
      <c r="H258" s="124" t="e">
        <f t="shared" ca="1" si="6"/>
        <v>#DIV/0!</v>
      </c>
      <c r="I258" s="192">
        <f t="shared" si="7"/>
        <v>19.083333333333332</v>
      </c>
      <c r="J258" s="125">
        <f t="shared" si="10"/>
        <v>0</v>
      </c>
      <c r="K258" s="125">
        <f>J258*('P2 - Financials'!$C$56/12)</f>
        <v>0</v>
      </c>
      <c r="L258" s="125">
        <f t="shared" si="8"/>
        <v>0</v>
      </c>
      <c r="M258" s="125" t="e">
        <f t="shared" ca="1" si="11"/>
        <v>#DIV/0!</v>
      </c>
      <c r="N258" s="125">
        <f t="shared" si="12"/>
        <v>112024.86582767066</v>
      </c>
      <c r="O258" s="125">
        <f>N258*('P2 - Financials'!$E$56/12)</f>
        <v>634.80757302346706</v>
      </c>
      <c r="P258" s="125">
        <f t="shared" si="9"/>
        <v>112659.67340069413</v>
      </c>
      <c r="Q258" s="139"/>
      <c r="R258" s="139"/>
      <c r="S258" s="139"/>
      <c r="T258" s="139"/>
      <c r="U258" s="135"/>
      <c r="V258" s="135"/>
      <c r="W258" s="135"/>
      <c r="X258" s="135"/>
      <c r="Y258" s="135"/>
      <c r="Z258" s="135"/>
    </row>
    <row r="259" spans="1:26" ht="23.25" customHeight="1">
      <c r="A259" s="122">
        <v>230</v>
      </c>
      <c r="B259" s="123" t="e">
        <f t="shared" ca="1" si="0"/>
        <v>#DIV/0!</v>
      </c>
      <c r="C259" s="123" t="e">
        <f t="shared" ca="1" si="1"/>
        <v>#DIV/0!</v>
      </c>
      <c r="D259" s="124" t="e">
        <f t="shared" ca="1" si="2"/>
        <v>#DIV/0!</v>
      </c>
      <c r="E259" s="124" t="e">
        <f t="shared" ca="1" si="3"/>
        <v>#DIV/0!</v>
      </c>
      <c r="F259" s="124" t="e">
        <f t="shared" ca="1" si="4"/>
        <v>#DIV/0!</v>
      </c>
      <c r="G259" s="124" t="e">
        <f t="shared" ca="1" si="5"/>
        <v>#DIV/0!</v>
      </c>
      <c r="H259" s="124" t="e">
        <f t="shared" ca="1" si="6"/>
        <v>#DIV/0!</v>
      </c>
      <c r="I259" s="192">
        <f t="shared" si="7"/>
        <v>19.166666666666668</v>
      </c>
      <c r="J259" s="125">
        <f t="shared" si="10"/>
        <v>0</v>
      </c>
      <c r="K259" s="125">
        <f>J259*('P2 - Financials'!$C$56/12)</f>
        <v>0</v>
      </c>
      <c r="L259" s="125">
        <f t="shared" si="8"/>
        <v>0</v>
      </c>
      <c r="M259" s="125" t="e">
        <f t="shared" ca="1" si="11"/>
        <v>#DIV/0!</v>
      </c>
      <c r="N259" s="125">
        <f t="shared" si="12"/>
        <v>112659.67340069413</v>
      </c>
      <c r="O259" s="125">
        <f>N259*('P2 - Financials'!$E$56/12)</f>
        <v>638.40481593726679</v>
      </c>
      <c r="P259" s="125">
        <f t="shared" si="9"/>
        <v>113298.07821663139</v>
      </c>
      <c r="Q259" s="139"/>
      <c r="R259" s="139"/>
      <c r="S259" s="139"/>
      <c r="T259" s="139"/>
      <c r="U259" s="135"/>
      <c r="V259" s="135"/>
      <c r="W259" s="135"/>
      <c r="X259" s="135"/>
      <c r="Y259" s="135"/>
      <c r="Z259" s="135"/>
    </row>
    <row r="260" spans="1:26" ht="23.25" customHeight="1">
      <c r="A260" s="122">
        <v>231</v>
      </c>
      <c r="B260" s="123" t="e">
        <f t="shared" ca="1" si="0"/>
        <v>#DIV/0!</v>
      </c>
      <c r="C260" s="123" t="e">
        <f t="shared" ca="1" si="1"/>
        <v>#DIV/0!</v>
      </c>
      <c r="D260" s="124" t="e">
        <f t="shared" ca="1" si="2"/>
        <v>#DIV/0!</v>
      </c>
      <c r="E260" s="124" t="e">
        <f t="shared" ca="1" si="3"/>
        <v>#DIV/0!</v>
      </c>
      <c r="F260" s="124" t="e">
        <f t="shared" ca="1" si="4"/>
        <v>#DIV/0!</v>
      </c>
      <c r="G260" s="124" t="e">
        <f t="shared" ca="1" si="5"/>
        <v>#DIV/0!</v>
      </c>
      <c r="H260" s="124" t="e">
        <f t="shared" ca="1" si="6"/>
        <v>#DIV/0!</v>
      </c>
      <c r="I260" s="192">
        <f t="shared" si="7"/>
        <v>19.25</v>
      </c>
      <c r="J260" s="125">
        <f t="shared" si="10"/>
        <v>0</v>
      </c>
      <c r="K260" s="125">
        <f>J260*('P2 - Financials'!$C$56/12)</f>
        <v>0</v>
      </c>
      <c r="L260" s="125">
        <f t="shared" si="8"/>
        <v>0</v>
      </c>
      <c r="M260" s="125" t="e">
        <f t="shared" ca="1" si="11"/>
        <v>#DIV/0!</v>
      </c>
      <c r="N260" s="125">
        <f t="shared" si="12"/>
        <v>113298.07821663139</v>
      </c>
      <c r="O260" s="125">
        <f>N260*('P2 - Financials'!$E$56/12)</f>
        <v>642.02244322757792</v>
      </c>
      <c r="P260" s="125">
        <f t="shared" si="9"/>
        <v>113940.10065985896</v>
      </c>
      <c r="Q260" s="139"/>
      <c r="R260" s="139"/>
      <c r="S260" s="139"/>
      <c r="T260" s="139"/>
      <c r="U260" s="135"/>
      <c r="V260" s="135"/>
      <c r="W260" s="135"/>
      <c r="X260" s="135"/>
      <c r="Y260" s="135"/>
      <c r="Z260" s="135"/>
    </row>
    <row r="261" spans="1:26" ht="23.25" customHeight="1">
      <c r="A261" s="122">
        <v>232</v>
      </c>
      <c r="B261" s="123" t="e">
        <f t="shared" ca="1" si="0"/>
        <v>#DIV/0!</v>
      </c>
      <c r="C261" s="123" t="e">
        <f t="shared" ca="1" si="1"/>
        <v>#DIV/0!</v>
      </c>
      <c r="D261" s="124" t="e">
        <f t="shared" ca="1" si="2"/>
        <v>#DIV/0!</v>
      </c>
      <c r="E261" s="124" t="e">
        <f t="shared" ca="1" si="3"/>
        <v>#DIV/0!</v>
      </c>
      <c r="F261" s="124" t="e">
        <f t="shared" ca="1" si="4"/>
        <v>#DIV/0!</v>
      </c>
      <c r="G261" s="124" t="e">
        <f t="shared" ca="1" si="5"/>
        <v>#DIV/0!</v>
      </c>
      <c r="H261" s="124" t="e">
        <f t="shared" ca="1" si="6"/>
        <v>#DIV/0!</v>
      </c>
      <c r="I261" s="192">
        <f t="shared" si="7"/>
        <v>19.333333333333332</v>
      </c>
      <c r="J261" s="125">
        <f t="shared" si="10"/>
        <v>0</v>
      </c>
      <c r="K261" s="125">
        <f>J261*('P2 - Financials'!$C$56/12)</f>
        <v>0</v>
      </c>
      <c r="L261" s="125">
        <f t="shared" si="8"/>
        <v>0</v>
      </c>
      <c r="M261" s="125" t="e">
        <f t="shared" ca="1" si="11"/>
        <v>#DIV/0!</v>
      </c>
      <c r="N261" s="125">
        <f t="shared" si="12"/>
        <v>113940.10065985896</v>
      </c>
      <c r="O261" s="125">
        <f>N261*('P2 - Financials'!$E$56/12)</f>
        <v>645.66057040586747</v>
      </c>
      <c r="P261" s="125">
        <f t="shared" si="9"/>
        <v>114585.76123026482</v>
      </c>
      <c r="Q261" s="139"/>
      <c r="R261" s="139"/>
      <c r="S261" s="139"/>
      <c r="T261" s="139"/>
      <c r="U261" s="135"/>
      <c r="V261" s="135"/>
      <c r="W261" s="135"/>
      <c r="X261" s="135"/>
      <c r="Y261" s="135"/>
      <c r="Z261" s="135"/>
    </row>
    <row r="262" spans="1:26" ht="23.25" customHeight="1">
      <c r="A262" s="122">
        <v>233</v>
      </c>
      <c r="B262" s="123" t="e">
        <f t="shared" ca="1" si="0"/>
        <v>#DIV/0!</v>
      </c>
      <c r="C262" s="123" t="e">
        <f t="shared" ca="1" si="1"/>
        <v>#DIV/0!</v>
      </c>
      <c r="D262" s="124" t="e">
        <f t="shared" ca="1" si="2"/>
        <v>#DIV/0!</v>
      </c>
      <c r="E262" s="124" t="e">
        <f t="shared" ca="1" si="3"/>
        <v>#DIV/0!</v>
      </c>
      <c r="F262" s="124" t="e">
        <f t="shared" ca="1" si="4"/>
        <v>#DIV/0!</v>
      </c>
      <c r="G262" s="124" t="e">
        <f t="shared" ca="1" si="5"/>
        <v>#DIV/0!</v>
      </c>
      <c r="H262" s="124" t="e">
        <f t="shared" ca="1" si="6"/>
        <v>#DIV/0!</v>
      </c>
      <c r="I262" s="192">
        <f t="shared" si="7"/>
        <v>19.416666666666668</v>
      </c>
      <c r="J262" s="125">
        <f t="shared" si="10"/>
        <v>0</v>
      </c>
      <c r="K262" s="125">
        <f>J262*('P2 - Financials'!$C$56/12)</f>
        <v>0</v>
      </c>
      <c r="L262" s="125">
        <f t="shared" si="8"/>
        <v>0</v>
      </c>
      <c r="M262" s="125" t="e">
        <f t="shared" ca="1" si="11"/>
        <v>#DIV/0!</v>
      </c>
      <c r="N262" s="125">
        <f t="shared" si="12"/>
        <v>114585.76123026482</v>
      </c>
      <c r="O262" s="125">
        <f>N262*('P2 - Financials'!$E$56/12)</f>
        <v>649.31931363816739</v>
      </c>
      <c r="P262" s="125">
        <f t="shared" si="9"/>
        <v>115235.08054390299</v>
      </c>
      <c r="Q262" s="139"/>
      <c r="R262" s="139"/>
      <c r="S262" s="139"/>
      <c r="T262" s="139"/>
      <c r="U262" s="135"/>
      <c r="V262" s="135"/>
      <c r="W262" s="135"/>
      <c r="X262" s="135"/>
      <c r="Y262" s="135"/>
      <c r="Z262" s="135"/>
    </row>
    <row r="263" spans="1:26" ht="23.25" customHeight="1">
      <c r="A263" s="122">
        <v>234</v>
      </c>
      <c r="B263" s="123" t="e">
        <f t="shared" ca="1" si="0"/>
        <v>#DIV/0!</v>
      </c>
      <c r="C263" s="123" t="e">
        <f t="shared" ca="1" si="1"/>
        <v>#DIV/0!</v>
      </c>
      <c r="D263" s="124" t="e">
        <f t="shared" ca="1" si="2"/>
        <v>#DIV/0!</v>
      </c>
      <c r="E263" s="124" t="e">
        <f t="shared" ca="1" si="3"/>
        <v>#DIV/0!</v>
      </c>
      <c r="F263" s="124" t="e">
        <f t="shared" ca="1" si="4"/>
        <v>#DIV/0!</v>
      </c>
      <c r="G263" s="124" t="e">
        <f t="shared" ca="1" si="5"/>
        <v>#DIV/0!</v>
      </c>
      <c r="H263" s="124" t="e">
        <f t="shared" ca="1" si="6"/>
        <v>#DIV/0!</v>
      </c>
      <c r="I263" s="192">
        <f t="shared" si="7"/>
        <v>19.5</v>
      </c>
      <c r="J263" s="125">
        <f t="shared" si="10"/>
        <v>0</v>
      </c>
      <c r="K263" s="125">
        <f>J263*('P2 - Financials'!$C$56/12)</f>
        <v>0</v>
      </c>
      <c r="L263" s="125">
        <f t="shared" si="8"/>
        <v>0</v>
      </c>
      <c r="M263" s="125" t="e">
        <f t="shared" ca="1" si="11"/>
        <v>#DIV/0!</v>
      </c>
      <c r="N263" s="125">
        <f t="shared" si="12"/>
        <v>115235.08054390299</v>
      </c>
      <c r="O263" s="125">
        <f>N263*('P2 - Financials'!$E$56/12)</f>
        <v>652.99878974878368</v>
      </c>
      <c r="P263" s="125">
        <f t="shared" si="9"/>
        <v>115888.07933365178</v>
      </c>
      <c r="Q263" s="139"/>
      <c r="R263" s="139"/>
      <c r="S263" s="139"/>
      <c r="T263" s="139"/>
      <c r="U263" s="135"/>
      <c r="V263" s="135"/>
      <c r="W263" s="135"/>
      <c r="X263" s="135"/>
      <c r="Y263" s="135"/>
      <c r="Z263" s="135"/>
    </row>
    <row r="264" spans="1:26" ht="23.25" customHeight="1">
      <c r="A264" s="122">
        <v>235</v>
      </c>
      <c r="B264" s="123" t="e">
        <f t="shared" ca="1" si="0"/>
        <v>#DIV/0!</v>
      </c>
      <c r="C264" s="123" t="e">
        <f t="shared" ca="1" si="1"/>
        <v>#DIV/0!</v>
      </c>
      <c r="D264" s="124" t="e">
        <f t="shared" ca="1" si="2"/>
        <v>#DIV/0!</v>
      </c>
      <c r="E264" s="124" t="e">
        <f t="shared" ca="1" si="3"/>
        <v>#DIV/0!</v>
      </c>
      <c r="F264" s="124" t="e">
        <f t="shared" ca="1" si="4"/>
        <v>#DIV/0!</v>
      </c>
      <c r="G264" s="124" t="e">
        <f t="shared" ca="1" si="5"/>
        <v>#DIV/0!</v>
      </c>
      <c r="H264" s="124" t="e">
        <f t="shared" ca="1" si="6"/>
        <v>#DIV/0!</v>
      </c>
      <c r="I264" s="192">
        <f t="shared" si="7"/>
        <v>19.583333333333332</v>
      </c>
      <c r="J264" s="125">
        <f t="shared" si="10"/>
        <v>0</v>
      </c>
      <c r="K264" s="125">
        <f>J264*('P2 - Financials'!$C$56/12)</f>
        <v>0</v>
      </c>
      <c r="L264" s="125">
        <f t="shared" si="8"/>
        <v>0</v>
      </c>
      <c r="M264" s="125" t="e">
        <f t="shared" ca="1" si="11"/>
        <v>#DIV/0!</v>
      </c>
      <c r="N264" s="125">
        <f t="shared" si="12"/>
        <v>115888.07933365178</v>
      </c>
      <c r="O264" s="125">
        <f>N264*('P2 - Financials'!$E$56/12)</f>
        <v>656.69911622402685</v>
      </c>
      <c r="P264" s="125">
        <f t="shared" si="9"/>
        <v>116544.77844987581</v>
      </c>
      <c r="Q264" s="139"/>
      <c r="R264" s="139"/>
      <c r="S264" s="139"/>
      <c r="T264" s="139"/>
      <c r="U264" s="135"/>
      <c r="V264" s="135"/>
      <c r="W264" s="135"/>
      <c r="X264" s="135"/>
      <c r="Y264" s="135"/>
      <c r="Z264" s="135"/>
    </row>
    <row r="265" spans="1:26" ht="23.25" customHeight="1">
      <c r="A265" s="122">
        <v>236</v>
      </c>
      <c r="B265" s="123" t="e">
        <f t="shared" ca="1" si="0"/>
        <v>#DIV/0!</v>
      </c>
      <c r="C265" s="123" t="e">
        <f t="shared" ca="1" si="1"/>
        <v>#DIV/0!</v>
      </c>
      <c r="D265" s="124" t="e">
        <f t="shared" ca="1" si="2"/>
        <v>#DIV/0!</v>
      </c>
      <c r="E265" s="124" t="e">
        <f t="shared" ca="1" si="3"/>
        <v>#DIV/0!</v>
      </c>
      <c r="F265" s="124" t="e">
        <f t="shared" ca="1" si="4"/>
        <v>#DIV/0!</v>
      </c>
      <c r="G265" s="124" t="e">
        <f t="shared" ca="1" si="5"/>
        <v>#DIV/0!</v>
      </c>
      <c r="H265" s="124" t="e">
        <f t="shared" ca="1" si="6"/>
        <v>#DIV/0!</v>
      </c>
      <c r="I265" s="192">
        <f t="shared" si="7"/>
        <v>19.666666666666668</v>
      </c>
      <c r="J265" s="125">
        <f t="shared" si="10"/>
        <v>0</v>
      </c>
      <c r="K265" s="125">
        <f>J265*('P2 - Financials'!$C$56/12)</f>
        <v>0</v>
      </c>
      <c r="L265" s="125">
        <f t="shared" si="8"/>
        <v>0</v>
      </c>
      <c r="M265" s="125" t="e">
        <f t="shared" ca="1" si="11"/>
        <v>#DIV/0!</v>
      </c>
      <c r="N265" s="125">
        <f t="shared" si="12"/>
        <v>116544.77844987581</v>
      </c>
      <c r="O265" s="125">
        <f>N265*('P2 - Financials'!$E$56/12)</f>
        <v>660.42041121596299</v>
      </c>
      <c r="P265" s="125">
        <f t="shared" si="9"/>
        <v>117205.19886109178</v>
      </c>
      <c r="Q265" s="139"/>
      <c r="R265" s="139"/>
      <c r="S265" s="139"/>
      <c r="T265" s="139"/>
      <c r="U265" s="135"/>
      <c r="V265" s="135"/>
      <c r="W265" s="135"/>
      <c r="X265" s="135"/>
      <c r="Y265" s="135"/>
      <c r="Z265" s="135"/>
    </row>
    <row r="266" spans="1:26" ht="23.25" customHeight="1">
      <c r="A266" s="122">
        <v>237</v>
      </c>
      <c r="B266" s="123" t="e">
        <f t="shared" ca="1" si="0"/>
        <v>#DIV/0!</v>
      </c>
      <c r="C266" s="123" t="e">
        <f t="shared" ca="1" si="1"/>
        <v>#DIV/0!</v>
      </c>
      <c r="D266" s="124" t="e">
        <f t="shared" ca="1" si="2"/>
        <v>#DIV/0!</v>
      </c>
      <c r="E266" s="124" t="e">
        <f t="shared" ca="1" si="3"/>
        <v>#DIV/0!</v>
      </c>
      <c r="F266" s="124" t="e">
        <f t="shared" ca="1" si="4"/>
        <v>#DIV/0!</v>
      </c>
      <c r="G266" s="124" t="e">
        <f t="shared" ca="1" si="5"/>
        <v>#DIV/0!</v>
      </c>
      <c r="H266" s="124" t="e">
        <f t="shared" ca="1" si="6"/>
        <v>#DIV/0!</v>
      </c>
      <c r="I266" s="192">
        <f t="shared" si="7"/>
        <v>19.75</v>
      </c>
      <c r="J266" s="125">
        <f t="shared" si="10"/>
        <v>0</v>
      </c>
      <c r="K266" s="125">
        <f>J266*('P2 - Financials'!$C$56/12)</f>
        <v>0</v>
      </c>
      <c r="L266" s="125">
        <f t="shared" si="8"/>
        <v>0</v>
      </c>
      <c r="M266" s="125" t="e">
        <f t="shared" ca="1" si="11"/>
        <v>#DIV/0!</v>
      </c>
      <c r="N266" s="125">
        <f t="shared" si="12"/>
        <v>117205.19886109178</v>
      </c>
      <c r="O266" s="125">
        <f>N266*('P2 - Financials'!$E$56/12)</f>
        <v>664.16279354618678</v>
      </c>
      <c r="P266" s="125">
        <f t="shared" si="9"/>
        <v>117869.36165463796</v>
      </c>
      <c r="Q266" s="139"/>
      <c r="R266" s="139"/>
      <c r="S266" s="139"/>
      <c r="T266" s="139"/>
      <c r="U266" s="135"/>
      <c r="V266" s="135"/>
      <c r="W266" s="135"/>
      <c r="X266" s="135"/>
      <c r="Y266" s="135"/>
      <c r="Z266" s="135"/>
    </row>
    <row r="267" spans="1:26" ht="23.25" customHeight="1">
      <c r="A267" s="122">
        <v>238</v>
      </c>
      <c r="B267" s="123" t="e">
        <f t="shared" ca="1" si="0"/>
        <v>#DIV/0!</v>
      </c>
      <c r="C267" s="123" t="e">
        <f t="shared" ca="1" si="1"/>
        <v>#DIV/0!</v>
      </c>
      <c r="D267" s="124" t="e">
        <f t="shared" ca="1" si="2"/>
        <v>#DIV/0!</v>
      </c>
      <c r="E267" s="124" t="e">
        <f t="shared" ca="1" si="3"/>
        <v>#DIV/0!</v>
      </c>
      <c r="F267" s="124" t="e">
        <f t="shared" ca="1" si="4"/>
        <v>#DIV/0!</v>
      </c>
      <c r="G267" s="124" t="e">
        <f t="shared" ca="1" si="5"/>
        <v>#DIV/0!</v>
      </c>
      <c r="H267" s="124" t="e">
        <f t="shared" ca="1" si="6"/>
        <v>#DIV/0!</v>
      </c>
      <c r="I267" s="192">
        <f t="shared" si="7"/>
        <v>19.833333333333332</v>
      </c>
      <c r="J267" s="125">
        <f t="shared" si="10"/>
        <v>0</v>
      </c>
      <c r="K267" s="125">
        <f>J267*('P2 - Financials'!$C$56/12)</f>
        <v>0</v>
      </c>
      <c r="L267" s="125">
        <f t="shared" si="8"/>
        <v>0</v>
      </c>
      <c r="M267" s="125" t="e">
        <f t="shared" ca="1" si="11"/>
        <v>#DIV/0!</v>
      </c>
      <c r="N267" s="125">
        <f t="shared" si="12"/>
        <v>117869.36165463796</v>
      </c>
      <c r="O267" s="125">
        <f>N267*('P2 - Financials'!$E$56/12)</f>
        <v>667.92638270961515</v>
      </c>
      <c r="P267" s="125">
        <f t="shared" si="9"/>
        <v>118537.28803734758</v>
      </c>
      <c r="Q267" s="139"/>
      <c r="R267" s="139"/>
      <c r="S267" s="139"/>
      <c r="T267" s="139"/>
      <c r="U267" s="135"/>
      <c r="V267" s="135"/>
      <c r="W267" s="135"/>
      <c r="X267" s="135"/>
      <c r="Y267" s="135"/>
      <c r="Z267" s="135"/>
    </row>
    <row r="268" spans="1:26" ht="23.25" customHeight="1">
      <c r="A268" s="122">
        <v>239</v>
      </c>
      <c r="B268" s="123" t="e">
        <f t="shared" ca="1" si="0"/>
        <v>#DIV/0!</v>
      </c>
      <c r="C268" s="123" t="e">
        <f t="shared" ca="1" si="1"/>
        <v>#DIV/0!</v>
      </c>
      <c r="D268" s="124" t="e">
        <f t="shared" ca="1" si="2"/>
        <v>#DIV/0!</v>
      </c>
      <c r="E268" s="124" t="e">
        <f t="shared" ca="1" si="3"/>
        <v>#DIV/0!</v>
      </c>
      <c r="F268" s="124" t="e">
        <f t="shared" ca="1" si="4"/>
        <v>#DIV/0!</v>
      </c>
      <c r="G268" s="124" t="e">
        <f t="shared" ca="1" si="5"/>
        <v>#DIV/0!</v>
      </c>
      <c r="H268" s="124" t="e">
        <f t="shared" ca="1" si="6"/>
        <v>#DIV/0!</v>
      </c>
      <c r="I268" s="192">
        <f t="shared" si="7"/>
        <v>19.916666666666668</v>
      </c>
      <c r="J268" s="125">
        <f t="shared" si="10"/>
        <v>0</v>
      </c>
      <c r="K268" s="125">
        <f>J268*('P2 - Financials'!$C$56/12)</f>
        <v>0</v>
      </c>
      <c r="L268" s="125">
        <f t="shared" si="8"/>
        <v>0</v>
      </c>
      <c r="M268" s="125" t="e">
        <f t="shared" ca="1" si="11"/>
        <v>#DIV/0!</v>
      </c>
      <c r="N268" s="125">
        <f t="shared" si="12"/>
        <v>118537.28803734758</v>
      </c>
      <c r="O268" s="125">
        <f>N268*('P2 - Financials'!$E$56/12)</f>
        <v>671.71129887830296</v>
      </c>
      <c r="P268" s="125">
        <f t="shared" si="9"/>
        <v>119208.99933622588</v>
      </c>
      <c r="Q268" s="139"/>
      <c r="R268" s="139"/>
      <c r="S268" s="139"/>
      <c r="T268" s="139"/>
      <c r="U268" s="135"/>
      <c r="V268" s="135"/>
      <c r="W268" s="135"/>
      <c r="X268" s="135"/>
      <c r="Y268" s="135"/>
      <c r="Z268" s="135"/>
    </row>
    <row r="269" spans="1:26" ht="23.25" customHeight="1">
      <c r="A269" s="122">
        <v>240</v>
      </c>
      <c r="B269" s="123" t="e">
        <f t="shared" ca="1" si="0"/>
        <v>#DIV/0!</v>
      </c>
      <c r="C269" s="123" t="e">
        <f t="shared" ca="1" si="1"/>
        <v>#DIV/0!</v>
      </c>
      <c r="D269" s="124" t="e">
        <f t="shared" ca="1" si="2"/>
        <v>#DIV/0!</v>
      </c>
      <c r="E269" s="124" t="e">
        <f t="shared" ca="1" si="3"/>
        <v>#DIV/0!</v>
      </c>
      <c r="F269" s="124" t="e">
        <f t="shared" ca="1" si="4"/>
        <v>#DIV/0!</v>
      </c>
      <c r="G269" s="124" t="e">
        <f t="shared" ca="1" si="5"/>
        <v>#DIV/0!</v>
      </c>
      <c r="H269" s="124" t="e">
        <f t="shared" ca="1" si="6"/>
        <v>#DIV/0!</v>
      </c>
      <c r="I269" s="192">
        <f t="shared" si="7"/>
        <v>20</v>
      </c>
      <c r="J269" s="125">
        <f t="shared" si="10"/>
        <v>0</v>
      </c>
      <c r="K269" s="125">
        <f>J269*('P2 - Financials'!$C$56/12)</f>
        <v>0</v>
      </c>
      <c r="L269" s="125">
        <f t="shared" si="8"/>
        <v>0</v>
      </c>
      <c r="M269" s="125" t="e">
        <f t="shared" ca="1" si="11"/>
        <v>#DIV/0!</v>
      </c>
      <c r="N269" s="125">
        <f t="shared" si="12"/>
        <v>119208.99933622588</v>
      </c>
      <c r="O269" s="125">
        <f>N269*('P2 - Financials'!$E$56/12)</f>
        <v>675.51766290528008</v>
      </c>
      <c r="P269" s="125">
        <f t="shared" si="9"/>
        <v>119884.51699913116</v>
      </c>
      <c r="Q269" s="139"/>
      <c r="R269" s="139"/>
      <c r="S269" s="139"/>
      <c r="T269" s="139"/>
      <c r="U269" s="135"/>
      <c r="V269" s="135"/>
      <c r="W269" s="135"/>
      <c r="X269" s="135"/>
      <c r="Y269" s="135"/>
      <c r="Z269" s="135"/>
    </row>
    <row r="270" spans="1:26" ht="23.25" customHeight="1">
      <c r="A270" s="122">
        <v>241</v>
      </c>
      <c r="B270" s="123" t="e">
        <f t="shared" ca="1" si="0"/>
        <v>#DIV/0!</v>
      </c>
      <c r="C270" s="123" t="e">
        <f t="shared" ca="1" si="1"/>
        <v>#DIV/0!</v>
      </c>
      <c r="D270" s="124" t="e">
        <f t="shared" ca="1" si="2"/>
        <v>#DIV/0!</v>
      </c>
      <c r="E270" s="124" t="e">
        <f t="shared" ca="1" si="3"/>
        <v>#DIV/0!</v>
      </c>
      <c r="F270" s="124" t="e">
        <f t="shared" ca="1" si="4"/>
        <v>#DIV/0!</v>
      </c>
      <c r="G270" s="124" t="e">
        <f t="shared" ca="1" si="5"/>
        <v>#DIV/0!</v>
      </c>
      <c r="H270" s="124" t="e">
        <f t="shared" ca="1" si="6"/>
        <v>#DIV/0!</v>
      </c>
      <c r="I270" s="192">
        <f t="shared" si="7"/>
        <v>20.083333333333332</v>
      </c>
      <c r="J270" s="125">
        <f t="shared" si="10"/>
        <v>0</v>
      </c>
      <c r="K270" s="125">
        <f>J270*('P2 - Financials'!$C$56/12)</f>
        <v>0</v>
      </c>
      <c r="L270" s="125">
        <f t="shared" si="8"/>
        <v>0</v>
      </c>
      <c r="M270" s="125" t="e">
        <f t="shared" ca="1" si="11"/>
        <v>#DIV/0!</v>
      </c>
      <c r="N270" s="125">
        <f t="shared" si="12"/>
        <v>119884.51699913116</v>
      </c>
      <c r="O270" s="125">
        <f>N270*('P2 - Financials'!$E$56/12)</f>
        <v>679.3455963284099</v>
      </c>
      <c r="P270" s="125">
        <f t="shared" si="9"/>
        <v>120563.86259545956</v>
      </c>
      <c r="Q270" s="139"/>
      <c r="R270" s="139"/>
      <c r="S270" s="139"/>
      <c r="T270" s="139"/>
      <c r="U270" s="135"/>
      <c r="V270" s="135"/>
      <c r="W270" s="135"/>
      <c r="X270" s="135"/>
      <c r="Y270" s="135"/>
      <c r="Z270" s="135"/>
    </row>
    <row r="271" spans="1:26" ht="23.25" customHeight="1">
      <c r="A271" s="122">
        <v>242</v>
      </c>
      <c r="B271" s="123" t="e">
        <f t="shared" ca="1" si="0"/>
        <v>#DIV/0!</v>
      </c>
      <c r="C271" s="123" t="e">
        <f t="shared" ca="1" si="1"/>
        <v>#DIV/0!</v>
      </c>
      <c r="D271" s="124" t="e">
        <f t="shared" ca="1" si="2"/>
        <v>#DIV/0!</v>
      </c>
      <c r="E271" s="124" t="e">
        <f t="shared" ca="1" si="3"/>
        <v>#DIV/0!</v>
      </c>
      <c r="F271" s="124" t="e">
        <f t="shared" ca="1" si="4"/>
        <v>#DIV/0!</v>
      </c>
      <c r="G271" s="124" t="e">
        <f t="shared" ca="1" si="5"/>
        <v>#DIV/0!</v>
      </c>
      <c r="H271" s="124" t="e">
        <f t="shared" ca="1" si="6"/>
        <v>#DIV/0!</v>
      </c>
      <c r="I271" s="192">
        <f t="shared" si="7"/>
        <v>20.166666666666668</v>
      </c>
      <c r="J271" s="125">
        <f t="shared" si="10"/>
        <v>0</v>
      </c>
      <c r="K271" s="125">
        <f>J271*('P2 - Financials'!$C$56/12)</f>
        <v>0</v>
      </c>
      <c r="L271" s="125">
        <f t="shared" si="8"/>
        <v>0</v>
      </c>
      <c r="M271" s="125" t="e">
        <f t="shared" ca="1" si="11"/>
        <v>#DIV/0!</v>
      </c>
      <c r="N271" s="125">
        <f t="shared" si="12"/>
        <v>120563.86259545956</v>
      </c>
      <c r="O271" s="125">
        <f>N271*('P2 - Financials'!$E$56/12)</f>
        <v>683.19522137427089</v>
      </c>
      <c r="P271" s="125">
        <f t="shared" si="9"/>
        <v>121247.05781683384</v>
      </c>
      <c r="Q271" s="139"/>
      <c r="R271" s="139"/>
      <c r="S271" s="139"/>
      <c r="T271" s="139"/>
      <c r="U271" s="135"/>
      <c r="V271" s="135"/>
      <c r="W271" s="135"/>
      <c r="X271" s="135"/>
      <c r="Y271" s="135"/>
      <c r="Z271" s="135"/>
    </row>
    <row r="272" spans="1:26" ht="23.25" customHeight="1">
      <c r="A272" s="122">
        <v>243</v>
      </c>
      <c r="B272" s="123" t="e">
        <f t="shared" ca="1" si="0"/>
        <v>#DIV/0!</v>
      </c>
      <c r="C272" s="123" t="e">
        <f t="shared" ca="1" si="1"/>
        <v>#DIV/0!</v>
      </c>
      <c r="D272" s="124" t="e">
        <f t="shared" ca="1" si="2"/>
        <v>#DIV/0!</v>
      </c>
      <c r="E272" s="124" t="e">
        <f t="shared" ca="1" si="3"/>
        <v>#DIV/0!</v>
      </c>
      <c r="F272" s="124" t="e">
        <f t="shared" ca="1" si="4"/>
        <v>#DIV/0!</v>
      </c>
      <c r="G272" s="124" t="e">
        <f t="shared" ca="1" si="5"/>
        <v>#DIV/0!</v>
      </c>
      <c r="H272" s="124" t="e">
        <f t="shared" ca="1" si="6"/>
        <v>#DIV/0!</v>
      </c>
      <c r="I272" s="192">
        <f t="shared" si="7"/>
        <v>20.25</v>
      </c>
      <c r="J272" s="125">
        <f t="shared" si="10"/>
        <v>0</v>
      </c>
      <c r="K272" s="125">
        <f>J272*('P2 - Financials'!$C$56/12)</f>
        <v>0</v>
      </c>
      <c r="L272" s="125">
        <f t="shared" si="8"/>
        <v>0</v>
      </c>
      <c r="M272" s="125" t="e">
        <f t="shared" ca="1" si="11"/>
        <v>#DIV/0!</v>
      </c>
      <c r="N272" s="125">
        <f t="shared" si="12"/>
        <v>121247.05781683384</v>
      </c>
      <c r="O272" s="125">
        <f>N272*('P2 - Financials'!$E$56/12)</f>
        <v>687.06666096205845</v>
      </c>
      <c r="P272" s="125">
        <f t="shared" si="9"/>
        <v>121934.12447779589</v>
      </c>
      <c r="Q272" s="139"/>
      <c r="R272" s="139"/>
      <c r="S272" s="139"/>
      <c r="T272" s="139"/>
      <c r="U272" s="135"/>
      <c r="V272" s="135"/>
      <c r="W272" s="135"/>
      <c r="X272" s="135"/>
      <c r="Y272" s="135"/>
      <c r="Z272" s="135"/>
    </row>
    <row r="273" spans="1:26" ht="23.25" customHeight="1">
      <c r="A273" s="122">
        <v>244</v>
      </c>
      <c r="B273" s="123" t="e">
        <f t="shared" ca="1" si="0"/>
        <v>#DIV/0!</v>
      </c>
      <c r="C273" s="123" t="e">
        <f t="shared" ca="1" si="1"/>
        <v>#DIV/0!</v>
      </c>
      <c r="D273" s="124" t="e">
        <f t="shared" ca="1" si="2"/>
        <v>#DIV/0!</v>
      </c>
      <c r="E273" s="124" t="e">
        <f t="shared" ca="1" si="3"/>
        <v>#DIV/0!</v>
      </c>
      <c r="F273" s="124" t="e">
        <f t="shared" ca="1" si="4"/>
        <v>#DIV/0!</v>
      </c>
      <c r="G273" s="124" t="e">
        <f t="shared" ca="1" si="5"/>
        <v>#DIV/0!</v>
      </c>
      <c r="H273" s="124" t="e">
        <f t="shared" ca="1" si="6"/>
        <v>#DIV/0!</v>
      </c>
      <c r="I273" s="192">
        <f t="shared" si="7"/>
        <v>20.333333333333332</v>
      </c>
      <c r="J273" s="125">
        <f t="shared" si="10"/>
        <v>0</v>
      </c>
      <c r="K273" s="125">
        <f>J273*('P2 - Financials'!$C$56/12)</f>
        <v>0</v>
      </c>
      <c r="L273" s="125">
        <f t="shared" si="8"/>
        <v>0</v>
      </c>
      <c r="M273" s="125" t="e">
        <f t="shared" ca="1" si="11"/>
        <v>#DIV/0!</v>
      </c>
      <c r="N273" s="125">
        <f t="shared" si="12"/>
        <v>121934.12447779589</v>
      </c>
      <c r="O273" s="125">
        <f>N273*('P2 - Financials'!$E$56/12)</f>
        <v>690.96003870751008</v>
      </c>
      <c r="P273" s="125">
        <f t="shared" si="9"/>
        <v>122625.0845165034</v>
      </c>
      <c r="Q273" s="139"/>
      <c r="R273" s="139"/>
      <c r="S273" s="139"/>
      <c r="T273" s="139"/>
      <c r="U273" s="135"/>
      <c r="V273" s="135"/>
      <c r="W273" s="135"/>
      <c r="X273" s="135"/>
      <c r="Y273" s="135"/>
      <c r="Z273" s="135"/>
    </row>
    <row r="274" spans="1:26" ht="23.25" customHeight="1">
      <c r="A274" s="122">
        <v>245</v>
      </c>
      <c r="B274" s="123" t="e">
        <f t="shared" ca="1" si="0"/>
        <v>#DIV/0!</v>
      </c>
      <c r="C274" s="123" t="e">
        <f t="shared" ca="1" si="1"/>
        <v>#DIV/0!</v>
      </c>
      <c r="D274" s="124" t="e">
        <f t="shared" ca="1" si="2"/>
        <v>#DIV/0!</v>
      </c>
      <c r="E274" s="124" t="e">
        <f t="shared" ca="1" si="3"/>
        <v>#DIV/0!</v>
      </c>
      <c r="F274" s="124" t="e">
        <f t="shared" ca="1" si="4"/>
        <v>#DIV/0!</v>
      </c>
      <c r="G274" s="124" t="e">
        <f t="shared" ca="1" si="5"/>
        <v>#DIV/0!</v>
      </c>
      <c r="H274" s="124" t="e">
        <f t="shared" ca="1" si="6"/>
        <v>#DIV/0!</v>
      </c>
      <c r="I274" s="192">
        <f t="shared" si="7"/>
        <v>20.416666666666668</v>
      </c>
      <c r="J274" s="125">
        <f t="shared" si="10"/>
        <v>0</v>
      </c>
      <c r="K274" s="125">
        <f>J274*('P2 - Financials'!$C$56/12)</f>
        <v>0</v>
      </c>
      <c r="L274" s="125">
        <f t="shared" si="8"/>
        <v>0</v>
      </c>
      <c r="M274" s="125" t="e">
        <f t="shared" ca="1" si="11"/>
        <v>#DIV/0!</v>
      </c>
      <c r="N274" s="125">
        <f t="shared" si="12"/>
        <v>122625.0845165034</v>
      </c>
      <c r="O274" s="125">
        <f>N274*('P2 - Financials'!$E$56/12)</f>
        <v>694.87547892685268</v>
      </c>
      <c r="P274" s="125">
        <f t="shared" si="9"/>
        <v>123319.95999543025</v>
      </c>
      <c r="Q274" s="139"/>
      <c r="R274" s="139"/>
      <c r="S274" s="139"/>
      <c r="T274" s="139"/>
      <c r="U274" s="135"/>
      <c r="V274" s="135"/>
      <c r="W274" s="135"/>
      <c r="X274" s="135"/>
      <c r="Y274" s="135"/>
      <c r="Z274" s="135"/>
    </row>
    <row r="275" spans="1:26" ht="23.25" customHeight="1">
      <c r="A275" s="122">
        <v>246</v>
      </c>
      <c r="B275" s="123" t="e">
        <f t="shared" ca="1" si="0"/>
        <v>#DIV/0!</v>
      </c>
      <c r="C275" s="123" t="e">
        <f t="shared" ca="1" si="1"/>
        <v>#DIV/0!</v>
      </c>
      <c r="D275" s="124" t="e">
        <f t="shared" ca="1" si="2"/>
        <v>#DIV/0!</v>
      </c>
      <c r="E275" s="124" t="e">
        <f t="shared" ca="1" si="3"/>
        <v>#DIV/0!</v>
      </c>
      <c r="F275" s="124" t="e">
        <f t="shared" ca="1" si="4"/>
        <v>#DIV/0!</v>
      </c>
      <c r="G275" s="124" t="e">
        <f t="shared" ca="1" si="5"/>
        <v>#DIV/0!</v>
      </c>
      <c r="H275" s="124" t="e">
        <f t="shared" ca="1" si="6"/>
        <v>#DIV/0!</v>
      </c>
      <c r="I275" s="192">
        <f t="shared" si="7"/>
        <v>20.5</v>
      </c>
      <c r="J275" s="125">
        <f t="shared" si="10"/>
        <v>0</v>
      </c>
      <c r="K275" s="125">
        <f>J275*('P2 - Financials'!$C$56/12)</f>
        <v>0</v>
      </c>
      <c r="L275" s="125">
        <f t="shared" si="8"/>
        <v>0</v>
      </c>
      <c r="M275" s="125" t="e">
        <f t="shared" ca="1" si="11"/>
        <v>#DIV/0!</v>
      </c>
      <c r="N275" s="125">
        <f t="shared" si="12"/>
        <v>123319.95999543025</v>
      </c>
      <c r="O275" s="125">
        <f>N275*('P2 - Financials'!$E$56/12)</f>
        <v>698.81310664077148</v>
      </c>
      <c r="P275" s="125">
        <f t="shared" si="9"/>
        <v>124018.77310207102</v>
      </c>
      <c r="Q275" s="139"/>
      <c r="R275" s="139"/>
      <c r="S275" s="139"/>
      <c r="T275" s="139"/>
      <c r="U275" s="135"/>
      <c r="V275" s="135"/>
      <c r="W275" s="135"/>
      <c r="X275" s="135"/>
      <c r="Y275" s="135"/>
      <c r="Z275" s="135"/>
    </row>
    <row r="276" spans="1:26" ht="23.25" customHeight="1">
      <c r="A276" s="122">
        <v>247</v>
      </c>
      <c r="B276" s="123" t="e">
        <f t="shared" ca="1" si="0"/>
        <v>#DIV/0!</v>
      </c>
      <c r="C276" s="123" t="e">
        <f t="shared" ca="1" si="1"/>
        <v>#DIV/0!</v>
      </c>
      <c r="D276" s="124" t="e">
        <f t="shared" ca="1" si="2"/>
        <v>#DIV/0!</v>
      </c>
      <c r="E276" s="124" t="e">
        <f t="shared" ca="1" si="3"/>
        <v>#DIV/0!</v>
      </c>
      <c r="F276" s="124" t="e">
        <f t="shared" ca="1" si="4"/>
        <v>#DIV/0!</v>
      </c>
      <c r="G276" s="124" t="e">
        <f t="shared" ca="1" si="5"/>
        <v>#DIV/0!</v>
      </c>
      <c r="H276" s="124" t="e">
        <f t="shared" ca="1" si="6"/>
        <v>#DIV/0!</v>
      </c>
      <c r="I276" s="192">
        <f t="shared" si="7"/>
        <v>20.583333333333332</v>
      </c>
      <c r="J276" s="125">
        <f t="shared" si="10"/>
        <v>0</v>
      </c>
      <c r="K276" s="125">
        <f>J276*('P2 - Financials'!$C$56/12)</f>
        <v>0</v>
      </c>
      <c r="L276" s="125">
        <f t="shared" si="8"/>
        <v>0</v>
      </c>
      <c r="M276" s="125" t="e">
        <f t="shared" ca="1" si="11"/>
        <v>#DIV/0!</v>
      </c>
      <c r="N276" s="125">
        <f t="shared" si="12"/>
        <v>124018.77310207102</v>
      </c>
      <c r="O276" s="125">
        <f>N276*('P2 - Financials'!$E$56/12)</f>
        <v>702.7730475784025</v>
      </c>
      <c r="P276" s="125">
        <f t="shared" si="9"/>
        <v>124721.54614964942</v>
      </c>
      <c r="Q276" s="139"/>
      <c r="R276" s="139"/>
      <c r="S276" s="139"/>
      <c r="T276" s="139"/>
      <c r="U276" s="135"/>
      <c r="V276" s="135"/>
      <c r="W276" s="135"/>
      <c r="X276" s="135"/>
      <c r="Y276" s="135"/>
      <c r="Z276" s="135"/>
    </row>
    <row r="277" spans="1:26" ht="23.25" customHeight="1">
      <c r="A277" s="122">
        <v>248</v>
      </c>
      <c r="B277" s="123" t="e">
        <f t="shared" ca="1" si="0"/>
        <v>#DIV/0!</v>
      </c>
      <c r="C277" s="123" t="e">
        <f t="shared" ca="1" si="1"/>
        <v>#DIV/0!</v>
      </c>
      <c r="D277" s="124" t="e">
        <f t="shared" ca="1" si="2"/>
        <v>#DIV/0!</v>
      </c>
      <c r="E277" s="124" t="e">
        <f t="shared" ca="1" si="3"/>
        <v>#DIV/0!</v>
      </c>
      <c r="F277" s="124" t="e">
        <f t="shared" ca="1" si="4"/>
        <v>#DIV/0!</v>
      </c>
      <c r="G277" s="124" t="e">
        <f t="shared" ca="1" si="5"/>
        <v>#DIV/0!</v>
      </c>
      <c r="H277" s="124" t="e">
        <f t="shared" ca="1" si="6"/>
        <v>#DIV/0!</v>
      </c>
      <c r="I277" s="192">
        <f t="shared" si="7"/>
        <v>20.666666666666668</v>
      </c>
      <c r="J277" s="125">
        <f t="shared" si="10"/>
        <v>0</v>
      </c>
      <c r="K277" s="125">
        <f>J277*('P2 - Financials'!$C$56/12)</f>
        <v>0</v>
      </c>
      <c r="L277" s="125">
        <f t="shared" si="8"/>
        <v>0</v>
      </c>
      <c r="M277" s="125" t="e">
        <f t="shared" ca="1" si="11"/>
        <v>#DIV/0!</v>
      </c>
      <c r="N277" s="125">
        <f t="shared" si="12"/>
        <v>124721.54614964942</v>
      </c>
      <c r="O277" s="125">
        <f>N277*('P2 - Financials'!$E$56/12)</f>
        <v>706.75542818134682</v>
      </c>
      <c r="P277" s="125">
        <f t="shared" si="9"/>
        <v>125428.30157783077</v>
      </c>
      <c r="Q277" s="139"/>
      <c r="R277" s="139"/>
      <c r="S277" s="139"/>
      <c r="T277" s="139"/>
      <c r="U277" s="135"/>
      <c r="V277" s="135"/>
      <c r="W277" s="135"/>
      <c r="X277" s="135"/>
      <c r="Y277" s="135"/>
      <c r="Z277" s="135"/>
    </row>
    <row r="278" spans="1:26" ht="23.25" customHeight="1">
      <c r="A278" s="122">
        <v>249</v>
      </c>
      <c r="B278" s="123" t="e">
        <f t="shared" ca="1" si="0"/>
        <v>#DIV/0!</v>
      </c>
      <c r="C278" s="123" t="e">
        <f t="shared" ca="1" si="1"/>
        <v>#DIV/0!</v>
      </c>
      <c r="D278" s="124" t="e">
        <f t="shared" ca="1" si="2"/>
        <v>#DIV/0!</v>
      </c>
      <c r="E278" s="124" t="e">
        <f t="shared" ca="1" si="3"/>
        <v>#DIV/0!</v>
      </c>
      <c r="F278" s="124" t="e">
        <f t="shared" ca="1" si="4"/>
        <v>#DIV/0!</v>
      </c>
      <c r="G278" s="124" t="e">
        <f t="shared" ca="1" si="5"/>
        <v>#DIV/0!</v>
      </c>
      <c r="H278" s="124" t="e">
        <f t="shared" ca="1" si="6"/>
        <v>#DIV/0!</v>
      </c>
      <c r="I278" s="192">
        <f t="shared" si="7"/>
        <v>20.75</v>
      </c>
      <c r="J278" s="125">
        <f t="shared" si="10"/>
        <v>0</v>
      </c>
      <c r="K278" s="125">
        <f>J278*('P2 - Financials'!$C$56/12)</f>
        <v>0</v>
      </c>
      <c r="L278" s="125">
        <f t="shared" si="8"/>
        <v>0</v>
      </c>
      <c r="M278" s="125" t="e">
        <f t="shared" ca="1" si="11"/>
        <v>#DIV/0!</v>
      </c>
      <c r="N278" s="125">
        <f t="shared" si="12"/>
        <v>125428.30157783077</v>
      </c>
      <c r="O278" s="125">
        <f>N278*('P2 - Financials'!$E$56/12)</f>
        <v>710.76037560770783</v>
      </c>
      <c r="P278" s="125">
        <f t="shared" si="9"/>
        <v>126139.06195343848</v>
      </c>
      <c r="Q278" s="139"/>
      <c r="R278" s="139"/>
      <c r="S278" s="139"/>
      <c r="T278" s="139"/>
      <c r="U278" s="135"/>
      <c r="V278" s="135"/>
      <c r="W278" s="135"/>
      <c r="X278" s="135"/>
      <c r="Y278" s="135"/>
      <c r="Z278" s="135"/>
    </row>
    <row r="279" spans="1:26" ht="23.25" customHeight="1">
      <c r="A279" s="122">
        <v>250</v>
      </c>
      <c r="B279" s="123" t="e">
        <f t="shared" ca="1" si="0"/>
        <v>#DIV/0!</v>
      </c>
      <c r="C279" s="123" t="e">
        <f t="shared" ca="1" si="1"/>
        <v>#DIV/0!</v>
      </c>
      <c r="D279" s="124" t="e">
        <f t="shared" ca="1" si="2"/>
        <v>#DIV/0!</v>
      </c>
      <c r="E279" s="124" t="e">
        <f t="shared" ca="1" si="3"/>
        <v>#DIV/0!</v>
      </c>
      <c r="F279" s="124" t="e">
        <f t="shared" ca="1" si="4"/>
        <v>#DIV/0!</v>
      </c>
      <c r="G279" s="124" t="e">
        <f t="shared" ca="1" si="5"/>
        <v>#DIV/0!</v>
      </c>
      <c r="H279" s="124" t="e">
        <f t="shared" ca="1" si="6"/>
        <v>#DIV/0!</v>
      </c>
      <c r="I279" s="192">
        <f t="shared" si="7"/>
        <v>20.833333333333332</v>
      </c>
      <c r="J279" s="125">
        <f t="shared" si="10"/>
        <v>0</v>
      </c>
      <c r="K279" s="125">
        <f>J279*('P2 - Financials'!$C$56/12)</f>
        <v>0</v>
      </c>
      <c r="L279" s="125">
        <f t="shared" si="8"/>
        <v>0</v>
      </c>
      <c r="M279" s="125" t="e">
        <f t="shared" ca="1" si="11"/>
        <v>#DIV/0!</v>
      </c>
      <c r="N279" s="125">
        <f t="shared" si="12"/>
        <v>126139.06195343848</v>
      </c>
      <c r="O279" s="125">
        <f>N279*('P2 - Financials'!$E$56/12)</f>
        <v>714.78801773615146</v>
      </c>
      <c r="P279" s="125">
        <f t="shared" si="9"/>
        <v>126853.84997117463</v>
      </c>
      <c r="Q279" s="139"/>
      <c r="R279" s="139"/>
      <c r="S279" s="139"/>
      <c r="T279" s="139"/>
      <c r="U279" s="135"/>
      <c r="V279" s="135"/>
      <c r="W279" s="135"/>
      <c r="X279" s="135"/>
      <c r="Y279" s="135"/>
      <c r="Z279" s="135"/>
    </row>
    <row r="280" spans="1:26" ht="23.25" customHeight="1">
      <c r="A280" s="122">
        <v>251</v>
      </c>
      <c r="B280" s="123" t="e">
        <f t="shared" ca="1" si="0"/>
        <v>#DIV/0!</v>
      </c>
      <c r="C280" s="123" t="e">
        <f t="shared" ca="1" si="1"/>
        <v>#DIV/0!</v>
      </c>
      <c r="D280" s="124" t="e">
        <f t="shared" ca="1" si="2"/>
        <v>#DIV/0!</v>
      </c>
      <c r="E280" s="124" t="e">
        <f t="shared" ca="1" si="3"/>
        <v>#DIV/0!</v>
      </c>
      <c r="F280" s="124" t="e">
        <f t="shared" ca="1" si="4"/>
        <v>#DIV/0!</v>
      </c>
      <c r="G280" s="124" t="e">
        <f t="shared" ca="1" si="5"/>
        <v>#DIV/0!</v>
      </c>
      <c r="H280" s="124" t="e">
        <f t="shared" ca="1" si="6"/>
        <v>#DIV/0!</v>
      </c>
      <c r="I280" s="192">
        <f t="shared" si="7"/>
        <v>20.916666666666668</v>
      </c>
      <c r="J280" s="125">
        <f t="shared" si="10"/>
        <v>0</v>
      </c>
      <c r="K280" s="125">
        <f>J280*('P2 - Financials'!$C$56/12)</f>
        <v>0</v>
      </c>
      <c r="L280" s="125">
        <f t="shared" si="8"/>
        <v>0</v>
      </c>
      <c r="M280" s="125" t="e">
        <f t="shared" ca="1" si="11"/>
        <v>#DIV/0!</v>
      </c>
      <c r="N280" s="125">
        <f t="shared" si="12"/>
        <v>126853.84997117463</v>
      </c>
      <c r="O280" s="125">
        <f>N280*('P2 - Financials'!$E$56/12)</f>
        <v>718.83848316998956</v>
      </c>
      <c r="P280" s="125">
        <f t="shared" si="9"/>
        <v>127572.68845434462</v>
      </c>
      <c r="Q280" s="139"/>
      <c r="R280" s="139"/>
      <c r="S280" s="139"/>
      <c r="T280" s="139"/>
      <c r="U280" s="135"/>
      <c r="V280" s="135"/>
      <c r="W280" s="135"/>
      <c r="X280" s="135"/>
      <c r="Y280" s="135"/>
      <c r="Z280" s="135"/>
    </row>
    <row r="281" spans="1:26" ht="23.25" customHeight="1">
      <c r="A281" s="122">
        <v>252</v>
      </c>
      <c r="B281" s="123" t="e">
        <f t="shared" ca="1" si="0"/>
        <v>#DIV/0!</v>
      </c>
      <c r="C281" s="123" t="e">
        <f t="shared" ca="1" si="1"/>
        <v>#DIV/0!</v>
      </c>
      <c r="D281" s="124" t="e">
        <f t="shared" ca="1" si="2"/>
        <v>#DIV/0!</v>
      </c>
      <c r="E281" s="124" t="e">
        <f t="shared" ca="1" si="3"/>
        <v>#DIV/0!</v>
      </c>
      <c r="F281" s="124" t="e">
        <f t="shared" ca="1" si="4"/>
        <v>#DIV/0!</v>
      </c>
      <c r="G281" s="124" t="e">
        <f t="shared" ca="1" si="5"/>
        <v>#DIV/0!</v>
      </c>
      <c r="H281" s="124" t="e">
        <f t="shared" ca="1" si="6"/>
        <v>#DIV/0!</v>
      </c>
      <c r="I281" s="192">
        <f t="shared" si="7"/>
        <v>21</v>
      </c>
      <c r="J281" s="125">
        <f t="shared" si="10"/>
        <v>0</v>
      </c>
      <c r="K281" s="125">
        <f>J281*('P2 - Financials'!$C$56/12)</f>
        <v>0</v>
      </c>
      <c r="L281" s="125">
        <f t="shared" si="8"/>
        <v>0</v>
      </c>
      <c r="M281" s="125" t="e">
        <f t="shared" ca="1" si="11"/>
        <v>#DIV/0!</v>
      </c>
      <c r="N281" s="125">
        <f t="shared" si="12"/>
        <v>127572.68845434462</v>
      </c>
      <c r="O281" s="125">
        <f>N281*('P2 - Financials'!$E$56/12)</f>
        <v>722.91190124128627</v>
      </c>
      <c r="P281" s="125">
        <f t="shared" si="9"/>
        <v>128295.60035558591</v>
      </c>
      <c r="Q281" s="139"/>
      <c r="R281" s="139"/>
      <c r="S281" s="139"/>
      <c r="T281" s="139"/>
      <c r="U281" s="135"/>
      <c r="V281" s="135"/>
      <c r="W281" s="135"/>
      <c r="X281" s="135"/>
      <c r="Y281" s="135"/>
      <c r="Z281" s="135"/>
    </row>
    <row r="282" spans="1:26" ht="23.25" customHeight="1">
      <c r="A282" s="122">
        <v>253</v>
      </c>
      <c r="B282" s="123" t="e">
        <f t="shared" ca="1" si="0"/>
        <v>#DIV/0!</v>
      </c>
      <c r="C282" s="123" t="e">
        <f t="shared" ca="1" si="1"/>
        <v>#DIV/0!</v>
      </c>
      <c r="D282" s="124" t="e">
        <f t="shared" ca="1" si="2"/>
        <v>#DIV/0!</v>
      </c>
      <c r="E282" s="124" t="e">
        <f t="shared" ca="1" si="3"/>
        <v>#DIV/0!</v>
      </c>
      <c r="F282" s="124" t="e">
        <f t="shared" ca="1" si="4"/>
        <v>#DIV/0!</v>
      </c>
      <c r="G282" s="124" t="e">
        <f t="shared" ca="1" si="5"/>
        <v>#DIV/0!</v>
      </c>
      <c r="H282" s="124" t="e">
        <f t="shared" ca="1" si="6"/>
        <v>#DIV/0!</v>
      </c>
      <c r="I282" s="192">
        <f t="shared" si="7"/>
        <v>21.083333333333332</v>
      </c>
      <c r="J282" s="125">
        <f t="shared" si="10"/>
        <v>0</v>
      </c>
      <c r="K282" s="125">
        <f>J282*('P2 - Financials'!$C$56/12)</f>
        <v>0</v>
      </c>
      <c r="L282" s="125">
        <f t="shared" si="8"/>
        <v>0</v>
      </c>
      <c r="M282" s="125" t="e">
        <f t="shared" ca="1" si="11"/>
        <v>#DIV/0!</v>
      </c>
      <c r="N282" s="125">
        <f t="shared" si="12"/>
        <v>128295.60035558591</v>
      </c>
      <c r="O282" s="125">
        <f>N282*('P2 - Financials'!$E$56/12)</f>
        <v>727.00840201498681</v>
      </c>
      <c r="P282" s="125">
        <f t="shared" si="9"/>
        <v>129022.60875760089</v>
      </c>
      <c r="Q282" s="139"/>
      <c r="R282" s="139"/>
      <c r="S282" s="139"/>
      <c r="T282" s="139"/>
      <c r="U282" s="135"/>
      <c r="V282" s="135"/>
      <c r="W282" s="135"/>
      <c r="X282" s="135"/>
      <c r="Y282" s="135"/>
      <c r="Z282" s="135"/>
    </row>
    <row r="283" spans="1:26" ht="23.25" customHeight="1">
      <c r="A283" s="122">
        <v>254</v>
      </c>
      <c r="B283" s="123" t="e">
        <f t="shared" ca="1" si="0"/>
        <v>#DIV/0!</v>
      </c>
      <c r="C283" s="123" t="e">
        <f t="shared" ca="1" si="1"/>
        <v>#DIV/0!</v>
      </c>
      <c r="D283" s="124" t="e">
        <f t="shared" ca="1" si="2"/>
        <v>#DIV/0!</v>
      </c>
      <c r="E283" s="124" t="e">
        <f t="shared" ca="1" si="3"/>
        <v>#DIV/0!</v>
      </c>
      <c r="F283" s="124" t="e">
        <f t="shared" ca="1" si="4"/>
        <v>#DIV/0!</v>
      </c>
      <c r="G283" s="124" t="e">
        <f t="shared" ca="1" si="5"/>
        <v>#DIV/0!</v>
      </c>
      <c r="H283" s="124" t="e">
        <f t="shared" ca="1" si="6"/>
        <v>#DIV/0!</v>
      </c>
      <c r="I283" s="192">
        <f t="shared" si="7"/>
        <v>21.166666666666668</v>
      </c>
      <c r="J283" s="125">
        <f t="shared" si="10"/>
        <v>0</v>
      </c>
      <c r="K283" s="125">
        <f>J283*('P2 - Financials'!$C$56/12)</f>
        <v>0</v>
      </c>
      <c r="L283" s="125">
        <f t="shared" si="8"/>
        <v>0</v>
      </c>
      <c r="M283" s="125" t="e">
        <f t="shared" ca="1" si="11"/>
        <v>#DIV/0!</v>
      </c>
      <c r="N283" s="125">
        <f t="shared" si="12"/>
        <v>129022.60875760089</v>
      </c>
      <c r="O283" s="125">
        <f>N283*('P2 - Financials'!$E$56/12)</f>
        <v>731.1281162930718</v>
      </c>
      <c r="P283" s="125">
        <f t="shared" si="9"/>
        <v>129753.73687389395</v>
      </c>
      <c r="Q283" s="139"/>
      <c r="R283" s="139"/>
      <c r="S283" s="139"/>
      <c r="T283" s="139"/>
      <c r="U283" s="135"/>
      <c r="V283" s="135"/>
      <c r="W283" s="135"/>
      <c r="X283" s="135"/>
      <c r="Y283" s="135"/>
      <c r="Z283" s="135"/>
    </row>
    <row r="284" spans="1:26" ht="23.25" customHeight="1">
      <c r="A284" s="122">
        <v>255</v>
      </c>
      <c r="B284" s="123" t="e">
        <f t="shared" ca="1" si="0"/>
        <v>#DIV/0!</v>
      </c>
      <c r="C284" s="123" t="e">
        <f t="shared" ca="1" si="1"/>
        <v>#DIV/0!</v>
      </c>
      <c r="D284" s="124" t="e">
        <f t="shared" ca="1" si="2"/>
        <v>#DIV/0!</v>
      </c>
      <c r="E284" s="124" t="e">
        <f t="shared" ca="1" si="3"/>
        <v>#DIV/0!</v>
      </c>
      <c r="F284" s="124" t="e">
        <f t="shared" ca="1" si="4"/>
        <v>#DIV/0!</v>
      </c>
      <c r="G284" s="124" t="e">
        <f t="shared" ca="1" si="5"/>
        <v>#DIV/0!</v>
      </c>
      <c r="H284" s="124" t="e">
        <f t="shared" ca="1" si="6"/>
        <v>#DIV/0!</v>
      </c>
      <c r="I284" s="192">
        <f t="shared" si="7"/>
        <v>21.25</v>
      </c>
      <c r="J284" s="125">
        <f t="shared" si="10"/>
        <v>0</v>
      </c>
      <c r="K284" s="125">
        <f>J284*('P2 - Financials'!$C$56/12)</f>
        <v>0</v>
      </c>
      <c r="L284" s="125">
        <f t="shared" si="8"/>
        <v>0</v>
      </c>
      <c r="M284" s="125" t="e">
        <f t="shared" ca="1" si="11"/>
        <v>#DIV/0!</v>
      </c>
      <c r="N284" s="125">
        <f t="shared" si="12"/>
        <v>129753.73687389395</v>
      </c>
      <c r="O284" s="125">
        <f>N284*('P2 - Financials'!$E$56/12)</f>
        <v>735.27117561873251</v>
      </c>
      <c r="P284" s="125">
        <f t="shared" si="9"/>
        <v>130489.00804951269</v>
      </c>
      <c r="Q284" s="139"/>
      <c r="R284" s="139"/>
      <c r="S284" s="139"/>
      <c r="T284" s="139"/>
      <c r="U284" s="135"/>
      <c r="V284" s="135"/>
      <c r="W284" s="135"/>
      <c r="X284" s="135"/>
      <c r="Y284" s="135"/>
      <c r="Z284" s="135"/>
    </row>
    <row r="285" spans="1:26" ht="23.25" customHeight="1">
      <c r="A285" s="122">
        <v>256</v>
      </c>
      <c r="B285" s="123" t="e">
        <f t="shared" ref="B285:B389" ca="1" si="13">IF(A285&lt;$D$20,$D$19,IF(A285&gt;$D$20,"",(1+$D$13/12)*G284))</f>
        <v>#DIV/0!</v>
      </c>
      <c r="C285" s="123" t="e">
        <f t="shared" ref="C285:C389" ca="1" si="14">IF(A285&gt;$D$20,"",$D$13/12*G284)</f>
        <v>#DIV/0!</v>
      </c>
      <c r="D285" s="124" t="e">
        <f t="shared" ref="D285:D389" ca="1" si="15">IF($A285&gt;$D$20,"",SUM(C$30:C285))</f>
        <v>#DIV/0!</v>
      </c>
      <c r="E285" s="124" t="e">
        <f t="shared" ref="E285:E389" ca="1" si="16">IF($A285&gt;$D$20,"",B285-C285)</f>
        <v>#DIV/0!</v>
      </c>
      <c r="F285" s="124" t="e">
        <f t="shared" ref="F285:F389" ca="1" si="17">IF($A285&gt;$D$20,"",SUM(E$30:E285))</f>
        <v>#DIV/0!</v>
      </c>
      <c r="G285" s="124" t="e">
        <f t="shared" ref="G285:G389" ca="1" si="18">IF(A285&gt;$D$20,"",G284-E285)</f>
        <v>#DIV/0!</v>
      </c>
      <c r="H285" s="124" t="e">
        <f t="shared" ref="H285:H389" ca="1" si="19">IF(A285&gt;$D$20,"",-IPMT($D$13/12,A285,$D$14*12,$D$12)-IF(A285&gt;$D$20,0,C285))</f>
        <v>#DIV/0!</v>
      </c>
      <c r="I285" s="192">
        <f t="shared" ref="I285:I389" si="20">A285/12</f>
        <v>21.333333333333332</v>
      </c>
      <c r="J285" s="125">
        <f t="shared" si="10"/>
        <v>0</v>
      </c>
      <c r="K285" s="125">
        <f>J285*('P2 - Financials'!$C$56/12)</f>
        <v>0</v>
      </c>
      <c r="L285" s="125">
        <f t="shared" ref="L285:L389" si="21">(J285+K285)</f>
        <v>0</v>
      </c>
      <c r="M285" s="125" t="e">
        <f t="shared" ca="1" si="11"/>
        <v>#DIV/0!</v>
      </c>
      <c r="N285" s="125">
        <f t="shared" si="12"/>
        <v>130489.00804951269</v>
      </c>
      <c r="O285" s="125">
        <f>N285*('P2 - Financials'!$E$56/12)</f>
        <v>739.43771228057199</v>
      </c>
      <c r="P285" s="125">
        <f t="shared" ref="P285:P389" si="22">O285+N285</f>
        <v>131228.44576179326</v>
      </c>
      <c r="Q285" s="139"/>
      <c r="R285" s="139"/>
      <c r="S285" s="139"/>
      <c r="T285" s="139"/>
      <c r="U285" s="135"/>
      <c r="V285" s="135"/>
      <c r="W285" s="135"/>
      <c r="X285" s="135"/>
      <c r="Y285" s="135"/>
      <c r="Z285" s="135"/>
    </row>
    <row r="286" spans="1:26" ht="23.25" customHeight="1">
      <c r="A286" s="122">
        <v>257</v>
      </c>
      <c r="B286" s="123" t="e">
        <f t="shared" ca="1" si="13"/>
        <v>#DIV/0!</v>
      </c>
      <c r="C286" s="123" t="e">
        <f t="shared" ca="1" si="14"/>
        <v>#DIV/0!</v>
      </c>
      <c r="D286" s="124" t="e">
        <f t="shared" ca="1" si="15"/>
        <v>#DIV/0!</v>
      </c>
      <c r="E286" s="124" t="e">
        <f t="shared" ca="1" si="16"/>
        <v>#DIV/0!</v>
      </c>
      <c r="F286" s="124" t="e">
        <f t="shared" ca="1" si="17"/>
        <v>#DIV/0!</v>
      </c>
      <c r="G286" s="124" t="e">
        <f t="shared" ca="1" si="18"/>
        <v>#DIV/0!</v>
      </c>
      <c r="H286" s="124" t="e">
        <f t="shared" ca="1" si="19"/>
        <v>#DIV/0!</v>
      </c>
      <c r="I286" s="192">
        <f t="shared" si="20"/>
        <v>21.416666666666668</v>
      </c>
      <c r="J286" s="125">
        <f t="shared" ref="J286:J389" si="23">L285</f>
        <v>0</v>
      </c>
      <c r="K286" s="125">
        <f>J286*('P2 - Financials'!$C$56/12)</f>
        <v>0</v>
      </c>
      <c r="L286" s="125">
        <f t="shared" si="21"/>
        <v>0</v>
      </c>
      <c r="M286" s="125" t="e">
        <f t="shared" ref="M286:M389" ca="1" si="24">IF(G286="", L286 - 0, L286-G286)</f>
        <v>#DIV/0!</v>
      </c>
      <c r="N286" s="125">
        <f t="shared" ref="N286:N389" si="25">P285</f>
        <v>131228.44576179326</v>
      </c>
      <c r="O286" s="125">
        <f>N286*('P2 - Financials'!$E$56/12)</f>
        <v>743.62785931682856</v>
      </c>
      <c r="P286" s="125">
        <f t="shared" si="22"/>
        <v>131972.07362111009</v>
      </c>
      <c r="Q286" s="139"/>
      <c r="R286" s="139"/>
      <c r="S286" s="139"/>
      <c r="T286" s="139"/>
      <c r="U286" s="135"/>
      <c r="V286" s="135"/>
      <c r="W286" s="135"/>
      <c r="X286" s="135"/>
      <c r="Y286" s="135"/>
      <c r="Z286" s="135"/>
    </row>
    <row r="287" spans="1:26" ht="23.25" customHeight="1">
      <c r="A287" s="122">
        <v>258</v>
      </c>
      <c r="B287" s="123" t="e">
        <f t="shared" ca="1" si="13"/>
        <v>#DIV/0!</v>
      </c>
      <c r="C287" s="123" t="e">
        <f t="shared" ca="1" si="14"/>
        <v>#DIV/0!</v>
      </c>
      <c r="D287" s="124" t="e">
        <f t="shared" ca="1" si="15"/>
        <v>#DIV/0!</v>
      </c>
      <c r="E287" s="124" t="e">
        <f t="shared" ca="1" si="16"/>
        <v>#DIV/0!</v>
      </c>
      <c r="F287" s="124" t="e">
        <f t="shared" ca="1" si="17"/>
        <v>#DIV/0!</v>
      </c>
      <c r="G287" s="124" t="e">
        <f t="shared" ca="1" si="18"/>
        <v>#DIV/0!</v>
      </c>
      <c r="H287" s="124" t="e">
        <f t="shared" ca="1" si="19"/>
        <v>#DIV/0!</v>
      </c>
      <c r="I287" s="192">
        <f t="shared" si="20"/>
        <v>21.5</v>
      </c>
      <c r="J287" s="125">
        <f t="shared" si="23"/>
        <v>0</v>
      </c>
      <c r="K287" s="125">
        <f>J287*('P2 - Financials'!$C$56/12)</f>
        <v>0</v>
      </c>
      <c r="L287" s="125">
        <f t="shared" si="21"/>
        <v>0</v>
      </c>
      <c r="M287" s="125" t="e">
        <f t="shared" ca="1" si="24"/>
        <v>#DIV/0!</v>
      </c>
      <c r="N287" s="125">
        <f t="shared" si="25"/>
        <v>131972.07362111009</v>
      </c>
      <c r="O287" s="125">
        <f>N287*('P2 - Financials'!$E$56/12)</f>
        <v>747.84175051962393</v>
      </c>
      <c r="P287" s="125">
        <f t="shared" si="22"/>
        <v>132719.9153716297</v>
      </c>
      <c r="Q287" s="139"/>
      <c r="R287" s="139"/>
      <c r="S287" s="139"/>
      <c r="T287" s="139"/>
      <c r="U287" s="135"/>
      <c r="V287" s="135"/>
      <c r="W287" s="135"/>
      <c r="X287" s="135"/>
      <c r="Y287" s="135"/>
      <c r="Z287" s="135"/>
    </row>
    <row r="288" spans="1:26" ht="23.25" customHeight="1">
      <c r="A288" s="122">
        <v>259</v>
      </c>
      <c r="B288" s="123" t="e">
        <f t="shared" ca="1" si="13"/>
        <v>#DIV/0!</v>
      </c>
      <c r="C288" s="123" t="e">
        <f t="shared" ca="1" si="14"/>
        <v>#DIV/0!</v>
      </c>
      <c r="D288" s="124" t="e">
        <f t="shared" ca="1" si="15"/>
        <v>#DIV/0!</v>
      </c>
      <c r="E288" s="124" t="e">
        <f t="shared" ca="1" si="16"/>
        <v>#DIV/0!</v>
      </c>
      <c r="F288" s="124" t="e">
        <f t="shared" ca="1" si="17"/>
        <v>#DIV/0!</v>
      </c>
      <c r="G288" s="124" t="e">
        <f t="shared" ca="1" si="18"/>
        <v>#DIV/0!</v>
      </c>
      <c r="H288" s="124" t="e">
        <f t="shared" ca="1" si="19"/>
        <v>#DIV/0!</v>
      </c>
      <c r="I288" s="192">
        <f t="shared" si="20"/>
        <v>21.583333333333332</v>
      </c>
      <c r="J288" s="125">
        <f t="shared" si="23"/>
        <v>0</v>
      </c>
      <c r="K288" s="125">
        <f>J288*('P2 - Financials'!$C$56/12)</f>
        <v>0</v>
      </c>
      <c r="L288" s="125">
        <f t="shared" si="21"/>
        <v>0</v>
      </c>
      <c r="M288" s="125" t="e">
        <f t="shared" ca="1" si="24"/>
        <v>#DIV/0!</v>
      </c>
      <c r="N288" s="125">
        <f t="shared" si="25"/>
        <v>132719.9153716297</v>
      </c>
      <c r="O288" s="125">
        <f>N288*('P2 - Financials'!$E$56/12)</f>
        <v>752.07952043923501</v>
      </c>
      <c r="P288" s="125">
        <f t="shared" si="22"/>
        <v>133471.99489206893</v>
      </c>
      <c r="Q288" s="139"/>
      <c r="R288" s="139"/>
      <c r="S288" s="139"/>
      <c r="T288" s="139"/>
      <c r="U288" s="135"/>
      <c r="V288" s="135"/>
      <c r="W288" s="135"/>
      <c r="X288" s="135"/>
      <c r="Y288" s="135"/>
      <c r="Z288" s="135"/>
    </row>
    <row r="289" spans="1:26" ht="23.25" customHeight="1">
      <c r="A289" s="122">
        <v>260</v>
      </c>
      <c r="B289" s="123" t="e">
        <f t="shared" ca="1" si="13"/>
        <v>#DIV/0!</v>
      </c>
      <c r="C289" s="123" t="e">
        <f t="shared" ca="1" si="14"/>
        <v>#DIV/0!</v>
      </c>
      <c r="D289" s="124" t="e">
        <f t="shared" ca="1" si="15"/>
        <v>#DIV/0!</v>
      </c>
      <c r="E289" s="124" t="e">
        <f t="shared" ca="1" si="16"/>
        <v>#DIV/0!</v>
      </c>
      <c r="F289" s="124" t="e">
        <f t="shared" ca="1" si="17"/>
        <v>#DIV/0!</v>
      </c>
      <c r="G289" s="124" t="e">
        <f t="shared" ca="1" si="18"/>
        <v>#DIV/0!</v>
      </c>
      <c r="H289" s="124" t="e">
        <f t="shared" ca="1" si="19"/>
        <v>#DIV/0!</v>
      </c>
      <c r="I289" s="192">
        <f t="shared" si="20"/>
        <v>21.666666666666668</v>
      </c>
      <c r="J289" s="125">
        <f t="shared" si="23"/>
        <v>0</v>
      </c>
      <c r="K289" s="125">
        <f>J289*('P2 - Financials'!$C$56/12)</f>
        <v>0</v>
      </c>
      <c r="L289" s="125">
        <f t="shared" si="21"/>
        <v>0</v>
      </c>
      <c r="M289" s="125" t="e">
        <f t="shared" ca="1" si="24"/>
        <v>#DIV/0!</v>
      </c>
      <c r="N289" s="125">
        <f t="shared" si="25"/>
        <v>133471.99489206893</v>
      </c>
      <c r="O289" s="125">
        <f>N289*('P2 - Financials'!$E$56/12)</f>
        <v>756.34130438839065</v>
      </c>
      <c r="P289" s="125">
        <f t="shared" si="22"/>
        <v>134228.33619645733</v>
      </c>
      <c r="Q289" s="139"/>
      <c r="R289" s="139"/>
      <c r="S289" s="139"/>
      <c r="T289" s="139"/>
      <c r="U289" s="135"/>
      <c r="V289" s="135"/>
      <c r="W289" s="135"/>
      <c r="X289" s="135"/>
      <c r="Y289" s="135"/>
      <c r="Z289" s="135"/>
    </row>
    <row r="290" spans="1:26" ht="23.25" customHeight="1">
      <c r="A290" s="122">
        <v>261</v>
      </c>
      <c r="B290" s="123" t="e">
        <f t="shared" ca="1" si="13"/>
        <v>#DIV/0!</v>
      </c>
      <c r="C290" s="123" t="e">
        <f t="shared" ca="1" si="14"/>
        <v>#DIV/0!</v>
      </c>
      <c r="D290" s="124" t="e">
        <f t="shared" ca="1" si="15"/>
        <v>#DIV/0!</v>
      </c>
      <c r="E290" s="124" t="e">
        <f t="shared" ca="1" si="16"/>
        <v>#DIV/0!</v>
      </c>
      <c r="F290" s="124" t="e">
        <f t="shared" ca="1" si="17"/>
        <v>#DIV/0!</v>
      </c>
      <c r="G290" s="124" t="e">
        <f t="shared" ca="1" si="18"/>
        <v>#DIV/0!</v>
      </c>
      <c r="H290" s="124" t="e">
        <f t="shared" ca="1" si="19"/>
        <v>#DIV/0!</v>
      </c>
      <c r="I290" s="192">
        <f t="shared" si="20"/>
        <v>21.75</v>
      </c>
      <c r="J290" s="125">
        <f t="shared" si="23"/>
        <v>0</v>
      </c>
      <c r="K290" s="125">
        <f>J290*('P2 - Financials'!$C$56/12)</f>
        <v>0</v>
      </c>
      <c r="L290" s="125">
        <f t="shared" si="21"/>
        <v>0</v>
      </c>
      <c r="M290" s="125" t="e">
        <f t="shared" ca="1" si="24"/>
        <v>#DIV/0!</v>
      </c>
      <c r="N290" s="125">
        <f t="shared" si="25"/>
        <v>134228.33619645733</v>
      </c>
      <c r="O290" s="125">
        <f>N290*('P2 - Financials'!$E$56/12)</f>
        <v>760.6272384465916</v>
      </c>
      <c r="P290" s="125">
        <f t="shared" si="22"/>
        <v>134988.96343490391</v>
      </c>
      <c r="Q290" s="139"/>
      <c r="R290" s="139"/>
      <c r="S290" s="139"/>
      <c r="T290" s="139"/>
      <c r="U290" s="135"/>
      <c r="V290" s="135"/>
      <c r="W290" s="135"/>
      <c r="X290" s="135"/>
      <c r="Y290" s="135"/>
      <c r="Z290" s="135"/>
    </row>
    <row r="291" spans="1:26" ht="23.25" customHeight="1">
      <c r="A291" s="122">
        <v>262</v>
      </c>
      <c r="B291" s="123" t="e">
        <f t="shared" ca="1" si="13"/>
        <v>#DIV/0!</v>
      </c>
      <c r="C291" s="123" t="e">
        <f t="shared" ca="1" si="14"/>
        <v>#DIV/0!</v>
      </c>
      <c r="D291" s="124" t="e">
        <f t="shared" ca="1" si="15"/>
        <v>#DIV/0!</v>
      </c>
      <c r="E291" s="124" t="e">
        <f t="shared" ca="1" si="16"/>
        <v>#DIV/0!</v>
      </c>
      <c r="F291" s="124" t="e">
        <f t="shared" ca="1" si="17"/>
        <v>#DIV/0!</v>
      </c>
      <c r="G291" s="124" t="e">
        <f t="shared" ca="1" si="18"/>
        <v>#DIV/0!</v>
      </c>
      <c r="H291" s="124" t="e">
        <f t="shared" ca="1" si="19"/>
        <v>#DIV/0!</v>
      </c>
      <c r="I291" s="192">
        <f t="shared" si="20"/>
        <v>21.833333333333332</v>
      </c>
      <c r="J291" s="125">
        <f t="shared" si="23"/>
        <v>0</v>
      </c>
      <c r="K291" s="125">
        <f>J291*('P2 - Financials'!$C$56/12)</f>
        <v>0</v>
      </c>
      <c r="L291" s="125">
        <f t="shared" si="21"/>
        <v>0</v>
      </c>
      <c r="M291" s="125" t="e">
        <f t="shared" ca="1" si="24"/>
        <v>#DIV/0!</v>
      </c>
      <c r="N291" s="125">
        <f t="shared" si="25"/>
        <v>134988.96343490391</v>
      </c>
      <c r="O291" s="125">
        <f>N291*('P2 - Financials'!$E$56/12)</f>
        <v>764.93745946445551</v>
      </c>
      <c r="P291" s="125">
        <f t="shared" si="22"/>
        <v>135753.90089436836</v>
      </c>
      <c r="Q291" s="139"/>
      <c r="R291" s="139"/>
      <c r="S291" s="139"/>
      <c r="T291" s="139"/>
      <c r="U291" s="135"/>
      <c r="V291" s="135"/>
      <c r="W291" s="135"/>
      <c r="X291" s="135"/>
      <c r="Y291" s="135"/>
      <c r="Z291" s="135"/>
    </row>
    <row r="292" spans="1:26" ht="23.25" customHeight="1">
      <c r="A292" s="122">
        <v>263</v>
      </c>
      <c r="B292" s="123" t="e">
        <f t="shared" ca="1" si="13"/>
        <v>#DIV/0!</v>
      </c>
      <c r="C292" s="123" t="e">
        <f t="shared" ca="1" si="14"/>
        <v>#DIV/0!</v>
      </c>
      <c r="D292" s="124" t="e">
        <f t="shared" ca="1" si="15"/>
        <v>#DIV/0!</v>
      </c>
      <c r="E292" s="124" t="e">
        <f t="shared" ca="1" si="16"/>
        <v>#DIV/0!</v>
      </c>
      <c r="F292" s="124" t="e">
        <f t="shared" ca="1" si="17"/>
        <v>#DIV/0!</v>
      </c>
      <c r="G292" s="124" t="e">
        <f t="shared" ca="1" si="18"/>
        <v>#DIV/0!</v>
      </c>
      <c r="H292" s="124" t="e">
        <f t="shared" ca="1" si="19"/>
        <v>#DIV/0!</v>
      </c>
      <c r="I292" s="192">
        <f t="shared" si="20"/>
        <v>21.916666666666668</v>
      </c>
      <c r="J292" s="125">
        <f t="shared" si="23"/>
        <v>0</v>
      </c>
      <c r="K292" s="125">
        <f>J292*('P2 - Financials'!$C$56/12)</f>
        <v>0</v>
      </c>
      <c r="L292" s="125">
        <f t="shared" si="21"/>
        <v>0</v>
      </c>
      <c r="M292" s="125" t="e">
        <f t="shared" ca="1" si="24"/>
        <v>#DIV/0!</v>
      </c>
      <c r="N292" s="125">
        <f t="shared" si="25"/>
        <v>135753.90089436836</v>
      </c>
      <c r="O292" s="125">
        <f>N292*('P2 - Financials'!$E$56/12)</f>
        <v>769.2721050680874</v>
      </c>
      <c r="P292" s="125">
        <f t="shared" si="22"/>
        <v>136523.17299943644</v>
      </c>
      <c r="Q292" s="139"/>
      <c r="R292" s="139"/>
      <c r="S292" s="139"/>
      <c r="T292" s="139"/>
      <c r="U292" s="135"/>
      <c r="V292" s="135"/>
      <c r="W292" s="135"/>
      <c r="X292" s="135"/>
      <c r="Y292" s="135"/>
      <c r="Z292" s="135"/>
    </row>
    <row r="293" spans="1:26" ht="23.25" customHeight="1">
      <c r="A293" s="122">
        <v>264</v>
      </c>
      <c r="B293" s="123" t="e">
        <f t="shared" ca="1" si="13"/>
        <v>#DIV/0!</v>
      </c>
      <c r="C293" s="123" t="e">
        <f t="shared" ca="1" si="14"/>
        <v>#DIV/0!</v>
      </c>
      <c r="D293" s="124" t="e">
        <f t="shared" ca="1" si="15"/>
        <v>#DIV/0!</v>
      </c>
      <c r="E293" s="124" t="e">
        <f t="shared" ca="1" si="16"/>
        <v>#DIV/0!</v>
      </c>
      <c r="F293" s="124" t="e">
        <f t="shared" ca="1" si="17"/>
        <v>#DIV/0!</v>
      </c>
      <c r="G293" s="124" t="e">
        <f t="shared" ca="1" si="18"/>
        <v>#DIV/0!</v>
      </c>
      <c r="H293" s="124" t="e">
        <f t="shared" ca="1" si="19"/>
        <v>#DIV/0!</v>
      </c>
      <c r="I293" s="192">
        <f t="shared" si="20"/>
        <v>22</v>
      </c>
      <c r="J293" s="125">
        <f t="shared" si="23"/>
        <v>0</v>
      </c>
      <c r="K293" s="125">
        <f>J293*('P2 - Financials'!$C$56/12)</f>
        <v>0</v>
      </c>
      <c r="L293" s="125">
        <f t="shared" si="21"/>
        <v>0</v>
      </c>
      <c r="M293" s="125" t="e">
        <f t="shared" ca="1" si="24"/>
        <v>#DIV/0!</v>
      </c>
      <c r="N293" s="125">
        <f t="shared" si="25"/>
        <v>136523.17299943644</v>
      </c>
      <c r="O293" s="125">
        <f>N293*('P2 - Financials'!$E$56/12)</f>
        <v>773.63131366347318</v>
      </c>
      <c r="P293" s="125">
        <f t="shared" si="22"/>
        <v>137296.80431309991</v>
      </c>
      <c r="Q293" s="139"/>
      <c r="R293" s="139"/>
      <c r="S293" s="139"/>
      <c r="T293" s="139"/>
      <c r="U293" s="135"/>
      <c r="V293" s="135"/>
      <c r="W293" s="135"/>
      <c r="X293" s="135"/>
      <c r="Y293" s="135"/>
      <c r="Z293" s="135"/>
    </row>
    <row r="294" spans="1:26" ht="23.25" customHeight="1">
      <c r="A294" s="122">
        <v>265</v>
      </c>
      <c r="B294" s="123" t="e">
        <f t="shared" ca="1" si="13"/>
        <v>#DIV/0!</v>
      </c>
      <c r="C294" s="123" t="e">
        <f t="shared" ca="1" si="14"/>
        <v>#DIV/0!</v>
      </c>
      <c r="D294" s="124" t="e">
        <f t="shared" ca="1" si="15"/>
        <v>#DIV/0!</v>
      </c>
      <c r="E294" s="124" t="e">
        <f t="shared" ca="1" si="16"/>
        <v>#DIV/0!</v>
      </c>
      <c r="F294" s="124" t="e">
        <f t="shared" ca="1" si="17"/>
        <v>#DIV/0!</v>
      </c>
      <c r="G294" s="124" t="e">
        <f t="shared" ca="1" si="18"/>
        <v>#DIV/0!</v>
      </c>
      <c r="H294" s="124" t="e">
        <f t="shared" ca="1" si="19"/>
        <v>#DIV/0!</v>
      </c>
      <c r="I294" s="192">
        <f t="shared" si="20"/>
        <v>22.083333333333332</v>
      </c>
      <c r="J294" s="125">
        <f t="shared" si="23"/>
        <v>0</v>
      </c>
      <c r="K294" s="125">
        <f>J294*('P2 - Financials'!$C$56/12)</f>
        <v>0</v>
      </c>
      <c r="L294" s="125">
        <f t="shared" si="21"/>
        <v>0</v>
      </c>
      <c r="M294" s="125" t="e">
        <f t="shared" ca="1" si="24"/>
        <v>#DIV/0!</v>
      </c>
      <c r="N294" s="125">
        <f t="shared" si="25"/>
        <v>137296.80431309991</v>
      </c>
      <c r="O294" s="125">
        <f>N294*('P2 - Financials'!$E$56/12)</f>
        <v>778.0152244408996</v>
      </c>
      <c r="P294" s="125">
        <f t="shared" si="22"/>
        <v>138074.81953754081</v>
      </c>
      <c r="Q294" s="139"/>
      <c r="R294" s="139"/>
      <c r="S294" s="139"/>
      <c r="T294" s="139"/>
      <c r="U294" s="135"/>
      <c r="V294" s="135"/>
      <c r="W294" s="135"/>
      <c r="X294" s="135"/>
      <c r="Y294" s="135"/>
      <c r="Z294" s="135"/>
    </row>
    <row r="295" spans="1:26" ht="23.25" customHeight="1">
      <c r="A295" s="122">
        <v>266</v>
      </c>
      <c r="B295" s="123" t="e">
        <f t="shared" ca="1" si="13"/>
        <v>#DIV/0!</v>
      </c>
      <c r="C295" s="123" t="e">
        <f t="shared" ca="1" si="14"/>
        <v>#DIV/0!</v>
      </c>
      <c r="D295" s="124" t="e">
        <f t="shared" ca="1" si="15"/>
        <v>#DIV/0!</v>
      </c>
      <c r="E295" s="124" t="e">
        <f t="shared" ca="1" si="16"/>
        <v>#DIV/0!</v>
      </c>
      <c r="F295" s="124" t="e">
        <f t="shared" ca="1" si="17"/>
        <v>#DIV/0!</v>
      </c>
      <c r="G295" s="124" t="e">
        <f t="shared" ca="1" si="18"/>
        <v>#DIV/0!</v>
      </c>
      <c r="H295" s="124" t="e">
        <f t="shared" ca="1" si="19"/>
        <v>#DIV/0!</v>
      </c>
      <c r="I295" s="192">
        <f t="shared" si="20"/>
        <v>22.166666666666668</v>
      </c>
      <c r="J295" s="125">
        <f t="shared" si="23"/>
        <v>0</v>
      </c>
      <c r="K295" s="125">
        <f>J295*('P2 - Financials'!$C$56/12)</f>
        <v>0</v>
      </c>
      <c r="L295" s="125">
        <f t="shared" si="21"/>
        <v>0</v>
      </c>
      <c r="M295" s="125" t="e">
        <f t="shared" ca="1" si="24"/>
        <v>#DIV/0!</v>
      </c>
      <c r="N295" s="125">
        <f t="shared" si="25"/>
        <v>138074.81953754081</v>
      </c>
      <c r="O295" s="125">
        <f>N295*('P2 - Financials'!$E$56/12)</f>
        <v>782.42397737939802</v>
      </c>
      <c r="P295" s="125">
        <f t="shared" si="22"/>
        <v>138857.24351492021</v>
      </c>
      <c r="Q295" s="139"/>
      <c r="R295" s="139"/>
      <c r="S295" s="139"/>
      <c r="T295" s="139"/>
      <c r="U295" s="135"/>
      <c r="V295" s="135"/>
      <c r="W295" s="135"/>
      <c r="X295" s="135"/>
      <c r="Y295" s="135"/>
      <c r="Z295" s="135"/>
    </row>
    <row r="296" spans="1:26" ht="23.25" customHeight="1">
      <c r="A296" s="122">
        <v>267</v>
      </c>
      <c r="B296" s="123" t="e">
        <f t="shared" ca="1" si="13"/>
        <v>#DIV/0!</v>
      </c>
      <c r="C296" s="123" t="e">
        <f t="shared" ca="1" si="14"/>
        <v>#DIV/0!</v>
      </c>
      <c r="D296" s="124" t="e">
        <f t="shared" ca="1" si="15"/>
        <v>#DIV/0!</v>
      </c>
      <c r="E296" s="124" t="e">
        <f t="shared" ca="1" si="16"/>
        <v>#DIV/0!</v>
      </c>
      <c r="F296" s="124" t="e">
        <f t="shared" ca="1" si="17"/>
        <v>#DIV/0!</v>
      </c>
      <c r="G296" s="124" t="e">
        <f t="shared" ca="1" si="18"/>
        <v>#DIV/0!</v>
      </c>
      <c r="H296" s="124" t="e">
        <f t="shared" ca="1" si="19"/>
        <v>#DIV/0!</v>
      </c>
      <c r="I296" s="192">
        <f t="shared" si="20"/>
        <v>22.25</v>
      </c>
      <c r="J296" s="125">
        <f t="shared" si="23"/>
        <v>0</v>
      </c>
      <c r="K296" s="125">
        <f>J296*('P2 - Financials'!$C$56/12)</f>
        <v>0</v>
      </c>
      <c r="L296" s="125">
        <f t="shared" si="21"/>
        <v>0</v>
      </c>
      <c r="M296" s="125" t="e">
        <f t="shared" ca="1" si="24"/>
        <v>#DIV/0!</v>
      </c>
      <c r="N296" s="125">
        <f t="shared" si="25"/>
        <v>138857.24351492021</v>
      </c>
      <c r="O296" s="125">
        <f>N296*('P2 - Financials'!$E$56/12)</f>
        <v>786.85771325121459</v>
      </c>
      <c r="P296" s="125">
        <f t="shared" si="22"/>
        <v>139644.10122817144</v>
      </c>
      <c r="Q296" s="139"/>
      <c r="R296" s="139"/>
      <c r="S296" s="139"/>
      <c r="T296" s="139"/>
      <c r="U296" s="135"/>
      <c r="V296" s="135"/>
      <c r="W296" s="135"/>
      <c r="X296" s="135"/>
      <c r="Y296" s="135"/>
      <c r="Z296" s="135"/>
    </row>
    <row r="297" spans="1:26" ht="23.25" customHeight="1">
      <c r="A297" s="122">
        <v>268</v>
      </c>
      <c r="B297" s="123" t="e">
        <f t="shared" ca="1" si="13"/>
        <v>#DIV/0!</v>
      </c>
      <c r="C297" s="123" t="e">
        <f t="shared" ca="1" si="14"/>
        <v>#DIV/0!</v>
      </c>
      <c r="D297" s="124" t="e">
        <f t="shared" ca="1" si="15"/>
        <v>#DIV/0!</v>
      </c>
      <c r="E297" s="124" t="e">
        <f t="shared" ca="1" si="16"/>
        <v>#DIV/0!</v>
      </c>
      <c r="F297" s="124" t="e">
        <f t="shared" ca="1" si="17"/>
        <v>#DIV/0!</v>
      </c>
      <c r="G297" s="124" t="e">
        <f t="shared" ca="1" si="18"/>
        <v>#DIV/0!</v>
      </c>
      <c r="H297" s="124" t="e">
        <f t="shared" ca="1" si="19"/>
        <v>#DIV/0!</v>
      </c>
      <c r="I297" s="192">
        <f t="shared" si="20"/>
        <v>22.333333333333332</v>
      </c>
      <c r="J297" s="125">
        <f t="shared" si="23"/>
        <v>0</v>
      </c>
      <c r="K297" s="125">
        <f>J297*('P2 - Financials'!$C$56/12)</f>
        <v>0</v>
      </c>
      <c r="L297" s="125">
        <f t="shared" si="21"/>
        <v>0</v>
      </c>
      <c r="M297" s="125" t="e">
        <f t="shared" ca="1" si="24"/>
        <v>#DIV/0!</v>
      </c>
      <c r="N297" s="125">
        <f t="shared" si="25"/>
        <v>139644.10122817144</v>
      </c>
      <c r="O297" s="125">
        <f>N297*('P2 - Financials'!$E$56/12)</f>
        <v>791.31657362630483</v>
      </c>
      <c r="P297" s="125">
        <f t="shared" si="22"/>
        <v>140435.41780179774</v>
      </c>
      <c r="Q297" s="139"/>
      <c r="R297" s="139"/>
      <c r="S297" s="139"/>
      <c r="T297" s="139"/>
      <c r="U297" s="135"/>
      <c r="V297" s="135"/>
      <c r="W297" s="135"/>
      <c r="X297" s="135"/>
      <c r="Y297" s="135"/>
      <c r="Z297" s="135"/>
    </row>
    <row r="298" spans="1:26" ht="23.25" customHeight="1">
      <c r="A298" s="122">
        <v>269</v>
      </c>
      <c r="B298" s="123" t="e">
        <f t="shared" ca="1" si="13"/>
        <v>#DIV/0!</v>
      </c>
      <c r="C298" s="123" t="e">
        <f t="shared" ca="1" si="14"/>
        <v>#DIV/0!</v>
      </c>
      <c r="D298" s="124" t="e">
        <f t="shared" ca="1" si="15"/>
        <v>#DIV/0!</v>
      </c>
      <c r="E298" s="124" t="e">
        <f t="shared" ca="1" si="16"/>
        <v>#DIV/0!</v>
      </c>
      <c r="F298" s="124" t="e">
        <f t="shared" ca="1" si="17"/>
        <v>#DIV/0!</v>
      </c>
      <c r="G298" s="124" t="e">
        <f t="shared" ca="1" si="18"/>
        <v>#DIV/0!</v>
      </c>
      <c r="H298" s="124" t="e">
        <f t="shared" ca="1" si="19"/>
        <v>#DIV/0!</v>
      </c>
      <c r="I298" s="192">
        <f t="shared" si="20"/>
        <v>22.416666666666668</v>
      </c>
      <c r="J298" s="125">
        <f t="shared" si="23"/>
        <v>0</v>
      </c>
      <c r="K298" s="125">
        <f>J298*('P2 - Financials'!$C$56/12)</f>
        <v>0</v>
      </c>
      <c r="L298" s="125">
        <f t="shared" si="21"/>
        <v>0</v>
      </c>
      <c r="M298" s="125" t="e">
        <f t="shared" ca="1" si="24"/>
        <v>#DIV/0!</v>
      </c>
      <c r="N298" s="125">
        <f t="shared" si="25"/>
        <v>140435.41780179774</v>
      </c>
      <c r="O298" s="125">
        <f>N298*('P2 - Financials'!$E$56/12)</f>
        <v>795.80070087685397</v>
      </c>
      <c r="P298" s="125">
        <f t="shared" si="22"/>
        <v>141231.2185026746</v>
      </c>
      <c r="Q298" s="139"/>
      <c r="R298" s="139"/>
      <c r="S298" s="139"/>
      <c r="T298" s="139"/>
      <c r="U298" s="135"/>
      <c r="V298" s="135"/>
      <c r="W298" s="135"/>
      <c r="X298" s="135"/>
      <c r="Y298" s="135"/>
      <c r="Z298" s="135"/>
    </row>
    <row r="299" spans="1:26" ht="23.25" customHeight="1">
      <c r="A299" s="122">
        <v>270</v>
      </c>
      <c r="B299" s="123" t="e">
        <f t="shared" ca="1" si="13"/>
        <v>#DIV/0!</v>
      </c>
      <c r="C299" s="123" t="e">
        <f t="shared" ca="1" si="14"/>
        <v>#DIV/0!</v>
      </c>
      <c r="D299" s="124" t="e">
        <f t="shared" ca="1" si="15"/>
        <v>#DIV/0!</v>
      </c>
      <c r="E299" s="124" t="e">
        <f t="shared" ca="1" si="16"/>
        <v>#DIV/0!</v>
      </c>
      <c r="F299" s="124" t="e">
        <f t="shared" ca="1" si="17"/>
        <v>#DIV/0!</v>
      </c>
      <c r="G299" s="124" t="e">
        <f t="shared" ca="1" si="18"/>
        <v>#DIV/0!</v>
      </c>
      <c r="H299" s="124" t="e">
        <f t="shared" ca="1" si="19"/>
        <v>#DIV/0!</v>
      </c>
      <c r="I299" s="192">
        <f t="shared" si="20"/>
        <v>22.5</v>
      </c>
      <c r="J299" s="125">
        <f t="shared" si="23"/>
        <v>0</v>
      </c>
      <c r="K299" s="125">
        <f>J299*('P2 - Financials'!$C$56/12)</f>
        <v>0</v>
      </c>
      <c r="L299" s="125">
        <f t="shared" si="21"/>
        <v>0</v>
      </c>
      <c r="M299" s="125" t="e">
        <f t="shared" ca="1" si="24"/>
        <v>#DIV/0!</v>
      </c>
      <c r="N299" s="125">
        <f t="shared" si="25"/>
        <v>141231.2185026746</v>
      </c>
      <c r="O299" s="125">
        <f>N299*('P2 - Financials'!$E$56/12)</f>
        <v>800.3102381818228</v>
      </c>
      <c r="P299" s="125">
        <f t="shared" si="22"/>
        <v>142031.52874085642</v>
      </c>
      <c r="Q299" s="139"/>
      <c r="R299" s="139"/>
      <c r="S299" s="139"/>
      <c r="T299" s="139"/>
      <c r="U299" s="135"/>
      <c r="V299" s="135"/>
      <c r="W299" s="135"/>
      <c r="X299" s="135"/>
      <c r="Y299" s="135"/>
      <c r="Z299" s="135"/>
    </row>
    <row r="300" spans="1:26" ht="23.25" customHeight="1">
      <c r="A300" s="122">
        <v>271</v>
      </c>
      <c r="B300" s="123" t="e">
        <f t="shared" ca="1" si="13"/>
        <v>#DIV/0!</v>
      </c>
      <c r="C300" s="123" t="e">
        <f t="shared" ca="1" si="14"/>
        <v>#DIV/0!</v>
      </c>
      <c r="D300" s="124" t="e">
        <f t="shared" ca="1" si="15"/>
        <v>#DIV/0!</v>
      </c>
      <c r="E300" s="124" t="e">
        <f t="shared" ca="1" si="16"/>
        <v>#DIV/0!</v>
      </c>
      <c r="F300" s="124" t="e">
        <f t="shared" ca="1" si="17"/>
        <v>#DIV/0!</v>
      </c>
      <c r="G300" s="124" t="e">
        <f t="shared" ca="1" si="18"/>
        <v>#DIV/0!</v>
      </c>
      <c r="H300" s="124" t="e">
        <f t="shared" ca="1" si="19"/>
        <v>#DIV/0!</v>
      </c>
      <c r="I300" s="192">
        <f t="shared" si="20"/>
        <v>22.583333333333332</v>
      </c>
      <c r="J300" s="125">
        <f t="shared" si="23"/>
        <v>0</v>
      </c>
      <c r="K300" s="125">
        <f>J300*('P2 - Financials'!$C$56/12)</f>
        <v>0</v>
      </c>
      <c r="L300" s="125">
        <f t="shared" si="21"/>
        <v>0</v>
      </c>
      <c r="M300" s="125" t="e">
        <f t="shared" ca="1" si="24"/>
        <v>#DIV/0!</v>
      </c>
      <c r="N300" s="125">
        <f t="shared" si="25"/>
        <v>142031.52874085642</v>
      </c>
      <c r="O300" s="125">
        <f>N300*('P2 - Financials'!$E$56/12)</f>
        <v>804.84532953151972</v>
      </c>
      <c r="P300" s="125">
        <f t="shared" si="22"/>
        <v>142836.37407038794</v>
      </c>
      <c r="Q300" s="139"/>
      <c r="R300" s="139"/>
      <c r="S300" s="139"/>
      <c r="T300" s="139"/>
      <c r="U300" s="135"/>
      <c r="V300" s="135"/>
      <c r="W300" s="135"/>
      <c r="X300" s="135"/>
      <c r="Y300" s="135"/>
      <c r="Z300" s="135"/>
    </row>
    <row r="301" spans="1:26" ht="23.25" customHeight="1">
      <c r="A301" s="122">
        <v>272</v>
      </c>
      <c r="B301" s="123" t="e">
        <f t="shared" ca="1" si="13"/>
        <v>#DIV/0!</v>
      </c>
      <c r="C301" s="123" t="e">
        <f t="shared" ca="1" si="14"/>
        <v>#DIV/0!</v>
      </c>
      <c r="D301" s="124" t="e">
        <f t="shared" ca="1" si="15"/>
        <v>#DIV/0!</v>
      </c>
      <c r="E301" s="124" t="e">
        <f t="shared" ca="1" si="16"/>
        <v>#DIV/0!</v>
      </c>
      <c r="F301" s="124" t="e">
        <f t="shared" ca="1" si="17"/>
        <v>#DIV/0!</v>
      </c>
      <c r="G301" s="124" t="e">
        <f t="shared" ca="1" si="18"/>
        <v>#DIV/0!</v>
      </c>
      <c r="H301" s="124" t="e">
        <f t="shared" ca="1" si="19"/>
        <v>#DIV/0!</v>
      </c>
      <c r="I301" s="192">
        <f t="shared" si="20"/>
        <v>22.666666666666668</v>
      </c>
      <c r="J301" s="125">
        <f t="shared" si="23"/>
        <v>0</v>
      </c>
      <c r="K301" s="125">
        <f>J301*('P2 - Financials'!$C$56/12)</f>
        <v>0</v>
      </c>
      <c r="L301" s="125">
        <f t="shared" si="21"/>
        <v>0</v>
      </c>
      <c r="M301" s="125" t="e">
        <f t="shared" ca="1" si="24"/>
        <v>#DIV/0!</v>
      </c>
      <c r="N301" s="125">
        <f t="shared" si="25"/>
        <v>142836.37407038794</v>
      </c>
      <c r="O301" s="125">
        <f>N301*('P2 - Financials'!$E$56/12)</f>
        <v>809.40611973219836</v>
      </c>
      <c r="P301" s="125">
        <f t="shared" si="22"/>
        <v>143645.78019012013</v>
      </c>
      <c r="Q301" s="139"/>
      <c r="R301" s="139"/>
      <c r="S301" s="139"/>
      <c r="T301" s="139"/>
      <c r="U301" s="135"/>
      <c r="V301" s="135"/>
      <c r="W301" s="135"/>
      <c r="X301" s="135"/>
      <c r="Y301" s="135"/>
      <c r="Z301" s="135"/>
    </row>
    <row r="302" spans="1:26" ht="23.25" customHeight="1">
      <c r="A302" s="122">
        <v>273</v>
      </c>
      <c r="B302" s="123" t="e">
        <f t="shared" ca="1" si="13"/>
        <v>#DIV/0!</v>
      </c>
      <c r="C302" s="123" t="e">
        <f t="shared" ca="1" si="14"/>
        <v>#DIV/0!</v>
      </c>
      <c r="D302" s="124" t="e">
        <f t="shared" ca="1" si="15"/>
        <v>#DIV/0!</v>
      </c>
      <c r="E302" s="124" t="e">
        <f t="shared" ca="1" si="16"/>
        <v>#DIV/0!</v>
      </c>
      <c r="F302" s="124" t="e">
        <f t="shared" ca="1" si="17"/>
        <v>#DIV/0!</v>
      </c>
      <c r="G302" s="124" t="e">
        <f t="shared" ca="1" si="18"/>
        <v>#DIV/0!</v>
      </c>
      <c r="H302" s="124" t="e">
        <f t="shared" ca="1" si="19"/>
        <v>#DIV/0!</v>
      </c>
      <c r="I302" s="192">
        <f t="shared" si="20"/>
        <v>22.75</v>
      </c>
      <c r="J302" s="125">
        <f t="shared" si="23"/>
        <v>0</v>
      </c>
      <c r="K302" s="125">
        <f>J302*('P2 - Financials'!$C$56/12)</f>
        <v>0</v>
      </c>
      <c r="L302" s="125">
        <f t="shared" si="21"/>
        <v>0</v>
      </c>
      <c r="M302" s="125" t="e">
        <f t="shared" ca="1" si="24"/>
        <v>#DIV/0!</v>
      </c>
      <c r="N302" s="125">
        <f t="shared" si="25"/>
        <v>143645.78019012013</v>
      </c>
      <c r="O302" s="125">
        <f>N302*('P2 - Financials'!$E$56/12)</f>
        <v>813.99275441068085</v>
      </c>
      <c r="P302" s="125">
        <f t="shared" si="22"/>
        <v>144459.77294453082</v>
      </c>
      <c r="Q302" s="139"/>
      <c r="R302" s="139"/>
      <c r="S302" s="139"/>
      <c r="T302" s="139"/>
      <c r="U302" s="135"/>
      <c r="V302" s="135"/>
      <c r="W302" s="135"/>
      <c r="X302" s="135"/>
      <c r="Y302" s="135"/>
      <c r="Z302" s="135"/>
    </row>
    <row r="303" spans="1:26" ht="23.25" customHeight="1">
      <c r="A303" s="122">
        <v>274</v>
      </c>
      <c r="B303" s="123" t="e">
        <f t="shared" ca="1" si="13"/>
        <v>#DIV/0!</v>
      </c>
      <c r="C303" s="123" t="e">
        <f t="shared" ca="1" si="14"/>
        <v>#DIV/0!</v>
      </c>
      <c r="D303" s="124" t="e">
        <f t="shared" ca="1" si="15"/>
        <v>#DIV/0!</v>
      </c>
      <c r="E303" s="124" t="e">
        <f t="shared" ca="1" si="16"/>
        <v>#DIV/0!</v>
      </c>
      <c r="F303" s="124" t="e">
        <f t="shared" ca="1" si="17"/>
        <v>#DIV/0!</v>
      </c>
      <c r="G303" s="124" t="e">
        <f t="shared" ca="1" si="18"/>
        <v>#DIV/0!</v>
      </c>
      <c r="H303" s="124" t="e">
        <f t="shared" ca="1" si="19"/>
        <v>#DIV/0!</v>
      </c>
      <c r="I303" s="192">
        <f t="shared" si="20"/>
        <v>22.833333333333332</v>
      </c>
      <c r="J303" s="125">
        <f t="shared" si="23"/>
        <v>0</v>
      </c>
      <c r="K303" s="125">
        <f>J303*('P2 - Financials'!$C$56/12)</f>
        <v>0</v>
      </c>
      <c r="L303" s="125">
        <f t="shared" si="21"/>
        <v>0</v>
      </c>
      <c r="M303" s="125" t="e">
        <f t="shared" ca="1" si="24"/>
        <v>#DIV/0!</v>
      </c>
      <c r="N303" s="125">
        <f t="shared" si="25"/>
        <v>144459.77294453082</v>
      </c>
      <c r="O303" s="125">
        <f>N303*('P2 - Financials'!$E$56/12)</f>
        <v>818.60538001900807</v>
      </c>
      <c r="P303" s="125">
        <f t="shared" si="22"/>
        <v>145278.37832454982</v>
      </c>
      <c r="Q303" s="139"/>
      <c r="R303" s="139"/>
      <c r="S303" s="139"/>
      <c r="T303" s="139"/>
      <c r="U303" s="135"/>
      <c r="V303" s="135"/>
      <c r="W303" s="135"/>
      <c r="X303" s="135"/>
      <c r="Y303" s="135"/>
      <c r="Z303" s="135"/>
    </row>
    <row r="304" spans="1:26" ht="23.25" customHeight="1">
      <c r="A304" s="122">
        <v>275</v>
      </c>
      <c r="B304" s="123" t="e">
        <f t="shared" ca="1" si="13"/>
        <v>#DIV/0!</v>
      </c>
      <c r="C304" s="123" t="e">
        <f t="shared" ca="1" si="14"/>
        <v>#DIV/0!</v>
      </c>
      <c r="D304" s="124" t="e">
        <f t="shared" ca="1" si="15"/>
        <v>#DIV/0!</v>
      </c>
      <c r="E304" s="124" t="e">
        <f t="shared" ca="1" si="16"/>
        <v>#DIV/0!</v>
      </c>
      <c r="F304" s="124" t="e">
        <f t="shared" ca="1" si="17"/>
        <v>#DIV/0!</v>
      </c>
      <c r="G304" s="124" t="e">
        <f t="shared" ca="1" si="18"/>
        <v>#DIV/0!</v>
      </c>
      <c r="H304" s="124" t="e">
        <f t="shared" ca="1" si="19"/>
        <v>#DIV/0!</v>
      </c>
      <c r="I304" s="192">
        <f t="shared" si="20"/>
        <v>22.916666666666668</v>
      </c>
      <c r="J304" s="125">
        <f t="shared" si="23"/>
        <v>0</v>
      </c>
      <c r="K304" s="125">
        <f>J304*('P2 - Financials'!$C$56/12)</f>
        <v>0</v>
      </c>
      <c r="L304" s="125">
        <f t="shared" si="21"/>
        <v>0</v>
      </c>
      <c r="M304" s="125" t="e">
        <f t="shared" ca="1" si="24"/>
        <v>#DIV/0!</v>
      </c>
      <c r="N304" s="125">
        <f t="shared" si="25"/>
        <v>145278.37832454982</v>
      </c>
      <c r="O304" s="125">
        <f>N304*('P2 - Financials'!$E$56/12)</f>
        <v>823.24414383911574</v>
      </c>
      <c r="P304" s="125">
        <f t="shared" si="22"/>
        <v>146101.62246838893</v>
      </c>
      <c r="Q304" s="139"/>
      <c r="R304" s="139"/>
      <c r="S304" s="139"/>
      <c r="T304" s="139"/>
      <c r="U304" s="135"/>
      <c r="V304" s="135"/>
      <c r="W304" s="135"/>
      <c r="X304" s="135"/>
      <c r="Y304" s="135"/>
      <c r="Z304" s="135"/>
    </row>
    <row r="305" spans="1:26" ht="23.25" customHeight="1">
      <c r="A305" s="122">
        <v>276</v>
      </c>
      <c r="B305" s="123" t="e">
        <f t="shared" ca="1" si="13"/>
        <v>#DIV/0!</v>
      </c>
      <c r="C305" s="123" t="e">
        <f t="shared" ca="1" si="14"/>
        <v>#DIV/0!</v>
      </c>
      <c r="D305" s="124" t="e">
        <f t="shared" ca="1" si="15"/>
        <v>#DIV/0!</v>
      </c>
      <c r="E305" s="124" t="e">
        <f t="shared" ca="1" si="16"/>
        <v>#DIV/0!</v>
      </c>
      <c r="F305" s="124" t="e">
        <f t="shared" ca="1" si="17"/>
        <v>#DIV/0!</v>
      </c>
      <c r="G305" s="124" t="e">
        <f t="shared" ca="1" si="18"/>
        <v>#DIV/0!</v>
      </c>
      <c r="H305" s="124" t="e">
        <f t="shared" ca="1" si="19"/>
        <v>#DIV/0!</v>
      </c>
      <c r="I305" s="192">
        <f t="shared" si="20"/>
        <v>23</v>
      </c>
      <c r="J305" s="125">
        <f t="shared" si="23"/>
        <v>0</v>
      </c>
      <c r="K305" s="125">
        <f>J305*('P2 - Financials'!$C$56/12)</f>
        <v>0</v>
      </c>
      <c r="L305" s="125">
        <f t="shared" si="21"/>
        <v>0</v>
      </c>
      <c r="M305" s="125" t="e">
        <f t="shared" ca="1" si="24"/>
        <v>#DIV/0!</v>
      </c>
      <c r="N305" s="125">
        <f t="shared" si="25"/>
        <v>146101.62246838893</v>
      </c>
      <c r="O305" s="125">
        <f>N305*('P2 - Financials'!$E$56/12)</f>
        <v>827.90919398753738</v>
      </c>
      <c r="P305" s="125">
        <f t="shared" si="22"/>
        <v>146929.53166237648</v>
      </c>
      <c r="Q305" s="139"/>
      <c r="R305" s="139"/>
      <c r="S305" s="139"/>
      <c r="T305" s="139"/>
      <c r="U305" s="135"/>
      <c r="V305" s="135"/>
      <c r="W305" s="135"/>
      <c r="X305" s="135"/>
      <c r="Y305" s="135"/>
      <c r="Z305" s="135"/>
    </row>
    <row r="306" spans="1:26" ht="23.25" customHeight="1">
      <c r="A306" s="122">
        <v>277</v>
      </c>
      <c r="B306" s="123" t="e">
        <f t="shared" ca="1" si="13"/>
        <v>#DIV/0!</v>
      </c>
      <c r="C306" s="123" t="e">
        <f t="shared" ca="1" si="14"/>
        <v>#DIV/0!</v>
      </c>
      <c r="D306" s="124" t="e">
        <f t="shared" ca="1" si="15"/>
        <v>#DIV/0!</v>
      </c>
      <c r="E306" s="124" t="e">
        <f t="shared" ca="1" si="16"/>
        <v>#DIV/0!</v>
      </c>
      <c r="F306" s="124" t="e">
        <f t="shared" ca="1" si="17"/>
        <v>#DIV/0!</v>
      </c>
      <c r="G306" s="124" t="e">
        <f t="shared" ca="1" si="18"/>
        <v>#DIV/0!</v>
      </c>
      <c r="H306" s="124" t="e">
        <f t="shared" ca="1" si="19"/>
        <v>#DIV/0!</v>
      </c>
      <c r="I306" s="192">
        <f t="shared" si="20"/>
        <v>23.083333333333332</v>
      </c>
      <c r="J306" s="125">
        <f t="shared" si="23"/>
        <v>0</v>
      </c>
      <c r="K306" s="125">
        <f>J306*('P2 - Financials'!$C$56/12)</f>
        <v>0</v>
      </c>
      <c r="L306" s="125">
        <f t="shared" si="21"/>
        <v>0</v>
      </c>
      <c r="M306" s="125" t="e">
        <f t="shared" ca="1" si="24"/>
        <v>#DIV/0!</v>
      </c>
      <c r="N306" s="125">
        <f t="shared" si="25"/>
        <v>146929.53166237648</v>
      </c>
      <c r="O306" s="125">
        <f>N306*('P2 - Financials'!$E$56/12)</f>
        <v>832.60067942013347</v>
      </c>
      <c r="P306" s="125">
        <f t="shared" si="22"/>
        <v>147762.13234179662</v>
      </c>
      <c r="Q306" s="139"/>
      <c r="R306" s="139"/>
      <c r="S306" s="139"/>
      <c r="T306" s="139"/>
      <c r="U306" s="135"/>
      <c r="V306" s="135"/>
      <c r="W306" s="135"/>
      <c r="X306" s="135"/>
      <c r="Y306" s="135"/>
      <c r="Z306" s="135"/>
    </row>
    <row r="307" spans="1:26" ht="23.25" customHeight="1">
      <c r="A307" s="122">
        <v>278</v>
      </c>
      <c r="B307" s="123" t="e">
        <f t="shared" ca="1" si="13"/>
        <v>#DIV/0!</v>
      </c>
      <c r="C307" s="123" t="e">
        <f t="shared" ca="1" si="14"/>
        <v>#DIV/0!</v>
      </c>
      <c r="D307" s="124" t="e">
        <f t="shared" ca="1" si="15"/>
        <v>#DIV/0!</v>
      </c>
      <c r="E307" s="124" t="e">
        <f t="shared" ca="1" si="16"/>
        <v>#DIV/0!</v>
      </c>
      <c r="F307" s="124" t="e">
        <f t="shared" ca="1" si="17"/>
        <v>#DIV/0!</v>
      </c>
      <c r="G307" s="124" t="e">
        <f t="shared" ca="1" si="18"/>
        <v>#DIV/0!</v>
      </c>
      <c r="H307" s="124" t="e">
        <f t="shared" ca="1" si="19"/>
        <v>#DIV/0!</v>
      </c>
      <c r="I307" s="192">
        <f t="shared" si="20"/>
        <v>23.166666666666668</v>
      </c>
      <c r="J307" s="125">
        <f t="shared" si="23"/>
        <v>0</v>
      </c>
      <c r="K307" s="125">
        <f>J307*('P2 - Financials'!$C$56/12)</f>
        <v>0</v>
      </c>
      <c r="L307" s="125">
        <f t="shared" si="21"/>
        <v>0</v>
      </c>
      <c r="M307" s="125" t="e">
        <f t="shared" ca="1" si="24"/>
        <v>#DIV/0!</v>
      </c>
      <c r="N307" s="125">
        <f t="shared" si="25"/>
        <v>147762.13234179662</v>
      </c>
      <c r="O307" s="125">
        <f>N307*('P2 - Financials'!$E$56/12)</f>
        <v>837.31874993684755</v>
      </c>
      <c r="P307" s="125">
        <f t="shared" si="22"/>
        <v>148599.45109173347</v>
      </c>
      <c r="Q307" s="139"/>
      <c r="R307" s="139"/>
      <c r="S307" s="139"/>
      <c r="T307" s="139"/>
      <c r="U307" s="135"/>
      <c r="V307" s="135"/>
      <c r="W307" s="135"/>
      <c r="X307" s="135"/>
      <c r="Y307" s="135"/>
      <c r="Z307" s="135"/>
    </row>
    <row r="308" spans="1:26" ht="23.25" customHeight="1">
      <c r="A308" s="122">
        <v>279</v>
      </c>
      <c r="B308" s="123" t="e">
        <f t="shared" ca="1" si="13"/>
        <v>#DIV/0!</v>
      </c>
      <c r="C308" s="123" t="e">
        <f t="shared" ca="1" si="14"/>
        <v>#DIV/0!</v>
      </c>
      <c r="D308" s="124" t="e">
        <f t="shared" ca="1" si="15"/>
        <v>#DIV/0!</v>
      </c>
      <c r="E308" s="124" t="e">
        <f t="shared" ca="1" si="16"/>
        <v>#DIV/0!</v>
      </c>
      <c r="F308" s="124" t="e">
        <f t="shared" ca="1" si="17"/>
        <v>#DIV/0!</v>
      </c>
      <c r="G308" s="124" t="e">
        <f t="shared" ca="1" si="18"/>
        <v>#DIV/0!</v>
      </c>
      <c r="H308" s="124" t="e">
        <f t="shared" ca="1" si="19"/>
        <v>#DIV/0!</v>
      </c>
      <c r="I308" s="192">
        <f t="shared" si="20"/>
        <v>23.25</v>
      </c>
      <c r="J308" s="125">
        <f t="shared" si="23"/>
        <v>0</v>
      </c>
      <c r="K308" s="125">
        <f>J308*('P2 - Financials'!$C$56/12)</f>
        <v>0</v>
      </c>
      <c r="L308" s="125">
        <f t="shared" si="21"/>
        <v>0</v>
      </c>
      <c r="M308" s="125" t="e">
        <f t="shared" ca="1" si="24"/>
        <v>#DIV/0!</v>
      </c>
      <c r="N308" s="125">
        <f t="shared" si="25"/>
        <v>148599.45109173347</v>
      </c>
      <c r="O308" s="125">
        <f>N308*('P2 - Financials'!$E$56/12)</f>
        <v>842.06355618648968</v>
      </c>
      <c r="P308" s="125">
        <f t="shared" si="22"/>
        <v>149441.51464791995</v>
      </c>
      <c r="Q308" s="139"/>
      <c r="R308" s="139"/>
      <c r="S308" s="139"/>
      <c r="T308" s="139"/>
      <c r="U308" s="135"/>
      <c r="V308" s="135"/>
      <c r="W308" s="135"/>
      <c r="X308" s="135"/>
      <c r="Y308" s="135"/>
      <c r="Z308" s="135"/>
    </row>
    <row r="309" spans="1:26" ht="23.25" customHeight="1">
      <c r="A309" s="122">
        <v>280</v>
      </c>
      <c r="B309" s="123" t="e">
        <f t="shared" ca="1" si="13"/>
        <v>#DIV/0!</v>
      </c>
      <c r="C309" s="123" t="e">
        <f t="shared" ca="1" si="14"/>
        <v>#DIV/0!</v>
      </c>
      <c r="D309" s="124" t="e">
        <f t="shared" ca="1" si="15"/>
        <v>#DIV/0!</v>
      </c>
      <c r="E309" s="124" t="e">
        <f t="shared" ca="1" si="16"/>
        <v>#DIV/0!</v>
      </c>
      <c r="F309" s="124" t="e">
        <f t="shared" ca="1" si="17"/>
        <v>#DIV/0!</v>
      </c>
      <c r="G309" s="124" t="e">
        <f t="shared" ca="1" si="18"/>
        <v>#DIV/0!</v>
      </c>
      <c r="H309" s="124" t="e">
        <f t="shared" ca="1" si="19"/>
        <v>#DIV/0!</v>
      </c>
      <c r="I309" s="192">
        <f t="shared" si="20"/>
        <v>23.333333333333332</v>
      </c>
      <c r="J309" s="125">
        <f t="shared" si="23"/>
        <v>0</v>
      </c>
      <c r="K309" s="125">
        <f>J309*('P2 - Financials'!$C$56/12)</f>
        <v>0</v>
      </c>
      <c r="L309" s="125">
        <f t="shared" si="21"/>
        <v>0</v>
      </c>
      <c r="M309" s="125" t="e">
        <f t="shared" ca="1" si="24"/>
        <v>#DIV/0!</v>
      </c>
      <c r="N309" s="125">
        <f t="shared" si="25"/>
        <v>149441.51464791995</v>
      </c>
      <c r="O309" s="125">
        <f>N309*('P2 - Financials'!$E$56/12)</f>
        <v>846.83524967154642</v>
      </c>
      <c r="P309" s="125">
        <f t="shared" si="22"/>
        <v>150288.34989759148</v>
      </c>
      <c r="Q309" s="139"/>
      <c r="R309" s="139"/>
      <c r="S309" s="139"/>
      <c r="T309" s="139"/>
      <c r="U309" s="135"/>
      <c r="V309" s="135"/>
      <c r="W309" s="135"/>
      <c r="X309" s="135"/>
      <c r="Y309" s="135"/>
      <c r="Z309" s="135"/>
    </row>
    <row r="310" spans="1:26" ht="23.25" customHeight="1">
      <c r="A310" s="122">
        <v>281</v>
      </c>
      <c r="B310" s="123" t="e">
        <f t="shared" ca="1" si="13"/>
        <v>#DIV/0!</v>
      </c>
      <c r="C310" s="123" t="e">
        <f t="shared" ca="1" si="14"/>
        <v>#DIV/0!</v>
      </c>
      <c r="D310" s="124" t="e">
        <f t="shared" ca="1" si="15"/>
        <v>#DIV/0!</v>
      </c>
      <c r="E310" s="124" t="e">
        <f t="shared" ca="1" si="16"/>
        <v>#DIV/0!</v>
      </c>
      <c r="F310" s="124" t="e">
        <f t="shared" ca="1" si="17"/>
        <v>#DIV/0!</v>
      </c>
      <c r="G310" s="124" t="e">
        <f t="shared" ca="1" si="18"/>
        <v>#DIV/0!</v>
      </c>
      <c r="H310" s="124" t="e">
        <f t="shared" ca="1" si="19"/>
        <v>#DIV/0!</v>
      </c>
      <c r="I310" s="192">
        <f t="shared" si="20"/>
        <v>23.416666666666668</v>
      </c>
      <c r="J310" s="125">
        <f t="shared" si="23"/>
        <v>0</v>
      </c>
      <c r="K310" s="125">
        <f>J310*('P2 - Financials'!$C$56/12)</f>
        <v>0</v>
      </c>
      <c r="L310" s="125">
        <f t="shared" si="21"/>
        <v>0</v>
      </c>
      <c r="M310" s="125" t="e">
        <f t="shared" ca="1" si="24"/>
        <v>#DIV/0!</v>
      </c>
      <c r="N310" s="125">
        <f t="shared" si="25"/>
        <v>150288.34989759148</v>
      </c>
      <c r="O310" s="125">
        <f>N310*('P2 - Financials'!$E$56/12)</f>
        <v>851.63398275301847</v>
      </c>
      <c r="P310" s="125">
        <f t="shared" si="22"/>
        <v>151139.98388034452</v>
      </c>
      <c r="Q310" s="139"/>
      <c r="R310" s="139"/>
      <c r="S310" s="139"/>
      <c r="T310" s="139"/>
      <c r="U310" s="135"/>
      <c r="V310" s="135"/>
      <c r="W310" s="135"/>
      <c r="X310" s="135"/>
      <c r="Y310" s="135"/>
      <c r="Z310" s="135"/>
    </row>
    <row r="311" spans="1:26" ht="23.25" customHeight="1">
      <c r="A311" s="122">
        <v>282</v>
      </c>
      <c r="B311" s="123" t="e">
        <f t="shared" ca="1" si="13"/>
        <v>#DIV/0!</v>
      </c>
      <c r="C311" s="123" t="e">
        <f t="shared" ca="1" si="14"/>
        <v>#DIV/0!</v>
      </c>
      <c r="D311" s="124" t="e">
        <f t="shared" ca="1" si="15"/>
        <v>#DIV/0!</v>
      </c>
      <c r="E311" s="124" t="e">
        <f t="shared" ca="1" si="16"/>
        <v>#DIV/0!</v>
      </c>
      <c r="F311" s="124" t="e">
        <f t="shared" ca="1" si="17"/>
        <v>#DIV/0!</v>
      </c>
      <c r="G311" s="124" t="e">
        <f t="shared" ca="1" si="18"/>
        <v>#DIV/0!</v>
      </c>
      <c r="H311" s="124" t="e">
        <f t="shared" ca="1" si="19"/>
        <v>#DIV/0!</v>
      </c>
      <c r="I311" s="192">
        <f t="shared" si="20"/>
        <v>23.5</v>
      </c>
      <c r="J311" s="125">
        <f t="shared" si="23"/>
        <v>0</v>
      </c>
      <c r="K311" s="125">
        <f>J311*('P2 - Financials'!$C$56/12)</f>
        <v>0</v>
      </c>
      <c r="L311" s="125">
        <f t="shared" si="21"/>
        <v>0</v>
      </c>
      <c r="M311" s="125" t="e">
        <f t="shared" ca="1" si="24"/>
        <v>#DIV/0!</v>
      </c>
      <c r="N311" s="125">
        <f t="shared" si="25"/>
        <v>151139.98388034452</v>
      </c>
      <c r="O311" s="125">
        <f>N311*('P2 - Financials'!$E$56/12)</f>
        <v>856.45990865528563</v>
      </c>
      <c r="P311" s="125">
        <f t="shared" si="22"/>
        <v>151996.44378899981</v>
      </c>
      <c r="Q311" s="139"/>
      <c r="R311" s="139"/>
      <c r="S311" s="139"/>
      <c r="T311" s="139"/>
      <c r="U311" s="135"/>
      <c r="V311" s="135"/>
      <c r="W311" s="135"/>
      <c r="X311" s="135"/>
      <c r="Y311" s="135"/>
      <c r="Z311" s="135"/>
    </row>
    <row r="312" spans="1:26" ht="23.25" customHeight="1">
      <c r="A312" s="122">
        <v>283</v>
      </c>
      <c r="B312" s="123" t="e">
        <f t="shared" ca="1" si="13"/>
        <v>#DIV/0!</v>
      </c>
      <c r="C312" s="123" t="e">
        <f t="shared" ca="1" si="14"/>
        <v>#DIV/0!</v>
      </c>
      <c r="D312" s="124" t="e">
        <f t="shared" ca="1" si="15"/>
        <v>#DIV/0!</v>
      </c>
      <c r="E312" s="124" t="e">
        <f t="shared" ca="1" si="16"/>
        <v>#DIV/0!</v>
      </c>
      <c r="F312" s="124" t="e">
        <f t="shared" ca="1" si="17"/>
        <v>#DIV/0!</v>
      </c>
      <c r="G312" s="124" t="e">
        <f t="shared" ca="1" si="18"/>
        <v>#DIV/0!</v>
      </c>
      <c r="H312" s="124" t="e">
        <f t="shared" ca="1" si="19"/>
        <v>#DIV/0!</v>
      </c>
      <c r="I312" s="192">
        <f t="shared" si="20"/>
        <v>23.583333333333332</v>
      </c>
      <c r="J312" s="125">
        <f t="shared" si="23"/>
        <v>0</v>
      </c>
      <c r="K312" s="125">
        <f>J312*('P2 - Financials'!$C$56/12)</f>
        <v>0</v>
      </c>
      <c r="L312" s="125">
        <f t="shared" si="21"/>
        <v>0</v>
      </c>
      <c r="M312" s="125" t="e">
        <f t="shared" ca="1" si="24"/>
        <v>#DIV/0!</v>
      </c>
      <c r="N312" s="125">
        <f t="shared" si="25"/>
        <v>151996.44378899981</v>
      </c>
      <c r="O312" s="125">
        <f>N312*('P2 - Financials'!$E$56/12)</f>
        <v>861.31318147099898</v>
      </c>
      <c r="P312" s="125">
        <f t="shared" si="22"/>
        <v>152857.7569704708</v>
      </c>
      <c r="Q312" s="139"/>
      <c r="R312" s="139"/>
      <c r="S312" s="139"/>
      <c r="T312" s="139"/>
      <c r="U312" s="135"/>
      <c r="V312" s="135"/>
      <c r="W312" s="135"/>
      <c r="X312" s="135"/>
      <c r="Y312" s="135"/>
      <c r="Z312" s="135"/>
    </row>
    <row r="313" spans="1:26" ht="23.25" customHeight="1">
      <c r="A313" s="122">
        <v>284</v>
      </c>
      <c r="B313" s="123" t="e">
        <f t="shared" ca="1" si="13"/>
        <v>#DIV/0!</v>
      </c>
      <c r="C313" s="123" t="e">
        <f t="shared" ca="1" si="14"/>
        <v>#DIV/0!</v>
      </c>
      <c r="D313" s="124" t="e">
        <f t="shared" ca="1" si="15"/>
        <v>#DIV/0!</v>
      </c>
      <c r="E313" s="124" t="e">
        <f t="shared" ca="1" si="16"/>
        <v>#DIV/0!</v>
      </c>
      <c r="F313" s="124" t="e">
        <f t="shared" ca="1" si="17"/>
        <v>#DIV/0!</v>
      </c>
      <c r="G313" s="124" t="e">
        <f t="shared" ca="1" si="18"/>
        <v>#DIV/0!</v>
      </c>
      <c r="H313" s="124" t="e">
        <f t="shared" ca="1" si="19"/>
        <v>#DIV/0!</v>
      </c>
      <c r="I313" s="192">
        <f t="shared" si="20"/>
        <v>23.666666666666668</v>
      </c>
      <c r="J313" s="125">
        <f t="shared" si="23"/>
        <v>0</v>
      </c>
      <c r="K313" s="125">
        <f>J313*('P2 - Financials'!$C$56/12)</f>
        <v>0</v>
      </c>
      <c r="L313" s="125">
        <f t="shared" si="21"/>
        <v>0</v>
      </c>
      <c r="M313" s="125" t="e">
        <f t="shared" ca="1" si="24"/>
        <v>#DIV/0!</v>
      </c>
      <c r="N313" s="125">
        <f t="shared" si="25"/>
        <v>152857.7569704708</v>
      </c>
      <c r="O313" s="125">
        <f>N313*('P2 - Financials'!$E$56/12)</f>
        <v>866.19395616600127</v>
      </c>
      <c r="P313" s="125">
        <f t="shared" si="22"/>
        <v>153723.95092663681</v>
      </c>
      <c r="Q313" s="139"/>
      <c r="R313" s="139"/>
      <c r="S313" s="139"/>
      <c r="T313" s="139"/>
      <c r="U313" s="135"/>
      <c r="V313" s="135"/>
      <c r="W313" s="135"/>
      <c r="X313" s="135"/>
      <c r="Y313" s="135"/>
      <c r="Z313" s="135"/>
    </row>
    <row r="314" spans="1:26" ht="23.25" customHeight="1">
      <c r="A314" s="122">
        <v>285</v>
      </c>
      <c r="B314" s="123" t="e">
        <f t="shared" ca="1" si="13"/>
        <v>#DIV/0!</v>
      </c>
      <c r="C314" s="123" t="e">
        <f t="shared" ca="1" si="14"/>
        <v>#DIV/0!</v>
      </c>
      <c r="D314" s="124" t="e">
        <f t="shared" ca="1" si="15"/>
        <v>#DIV/0!</v>
      </c>
      <c r="E314" s="124" t="e">
        <f t="shared" ca="1" si="16"/>
        <v>#DIV/0!</v>
      </c>
      <c r="F314" s="124" t="e">
        <f t="shared" ca="1" si="17"/>
        <v>#DIV/0!</v>
      </c>
      <c r="G314" s="124" t="e">
        <f t="shared" ca="1" si="18"/>
        <v>#DIV/0!</v>
      </c>
      <c r="H314" s="124" t="e">
        <f t="shared" ca="1" si="19"/>
        <v>#DIV/0!</v>
      </c>
      <c r="I314" s="192">
        <f t="shared" si="20"/>
        <v>23.75</v>
      </c>
      <c r="J314" s="125">
        <f t="shared" si="23"/>
        <v>0</v>
      </c>
      <c r="K314" s="125">
        <f>J314*('P2 - Financials'!$C$56/12)</f>
        <v>0</v>
      </c>
      <c r="L314" s="125">
        <f t="shared" si="21"/>
        <v>0</v>
      </c>
      <c r="M314" s="125" t="e">
        <f t="shared" ca="1" si="24"/>
        <v>#DIV/0!</v>
      </c>
      <c r="N314" s="125">
        <f t="shared" si="25"/>
        <v>153723.95092663681</v>
      </c>
      <c r="O314" s="125">
        <f>N314*('P2 - Financials'!$E$56/12)</f>
        <v>871.10238858427533</v>
      </c>
      <c r="P314" s="125">
        <f t="shared" si="22"/>
        <v>154595.0533152211</v>
      </c>
      <c r="Q314" s="139"/>
      <c r="R314" s="139"/>
      <c r="S314" s="139"/>
      <c r="T314" s="139"/>
      <c r="U314" s="135"/>
      <c r="V314" s="135"/>
      <c r="W314" s="135"/>
      <c r="X314" s="135"/>
      <c r="Y314" s="135"/>
      <c r="Z314" s="135"/>
    </row>
    <row r="315" spans="1:26" ht="23.25" customHeight="1">
      <c r="A315" s="122">
        <v>286</v>
      </c>
      <c r="B315" s="123" t="e">
        <f t="shared" ca="1" si="13"/>
        <v>#DIV/0!</v>
      </c>
      <c r="C315" s="123" t="e">
        <f t="shared" ca="1" si="14"/>
        <v>#DIV/0!</v>
      </c>
      <c r="D315" s="124" t="e">
        <f t="shared" ca="1" si="15"/>
        <v>#DIV/0!</v>
      </c>
      <c r="E315" s="124" t="e">
        <f t="shared" ca="1" si="16"/>
        <v>#DIV/0!</v>
      </c>
      <c r="F315" s="124" t="e">
        <f t="shared" ca="1" si="17"/>
        <v>#DIV/0!</v>
      </c>
      <c r="G315" s="124" t="e">
        <f t="shared" ca="1" si="18"/>
        <v>#DIV/0!</v>
      </c>
      <c r="H315" s="124" t="e">
        <f t="shared" ca="1" si="19"/>
        <v>#DIV/0!</v>
      </c>
      <c r="I315" s="192">
        <f t="shared" si="20"/>
        <v>23.833333333333332</v>
      </c>
      <c r="J315" s="125">
        <f t="shared" si="23"/>
        <v>0</v>
      </c>
      <c r="K315" s="125">
        <f>J315*('P2 - Financials'!$C$56/12)</f>
        <v>0</v>
      </c>
      <c r="L315" s="125">
        <f t="shared" si="21"/>
        <v>0</v>
      </c>
      <c r="M315" s="125" t="e">
        <f t="shared" ca="1" si="24"/>
        <v>#DIV/0!</v>
      </c>
      <c r="N315" s="125">
        <f t="shared" si="25"/>
        <v>154595.0533152211</v>
      </c>
      <c r="O315" s="125">
        <f>N315*('P2 - Financials'!$E$56/12)</f>
        <v>876.03863545291961</v>
      </c>
      <c r="P315" s="125">
        <f t="shared" si="22"/>
        <v>155471.09195067402</v>
      </c>
      <c r="Q315" s="139"/>
      <c r="R315" s="139"/>
      <c r="S315" s="139"/>
      <c r="T315" s="139"/>
      <c r="U315" s="135"/>
      <c r="V315" s="135"/>
      <c r="W315" s="135"/>
      <c r="X315" s="135"/>
      <c r="Y315" s="135"/>
      <c r="Z315" s="135"/>
    </row>
    <row r="316" spans="1:26" ht="23.25" customHeight="1">
      <c r="A316" s="122">
        <v>287</v>
      </c>
      <c r="B316" s="123" t="e">
        <f t="shared" ca="1" si="13"/>
        <v>#DIV/0!</v>
      </c>
      <c r="C316" s="123" t="e">
        <f t="shared" ca="1" si="14"/>
        <v>#DIV/0!</v>
      </c>
      <c r="D316" s="124" t="e">
        <f t="shared" ca="1" si="15"/>
        <v>#DIV/0!</v>
      </c>
      <c r="E316" s="124" t="e">
        <f t="shared" ca="1" si="16"/>
        <v>#DIV/0!</v>
      </c>
      <c r="F316" s="124" t="e">
        <f t="shared" ca="1" si="17"/>
        <v>#DIV/0!</v>
      </c>
      <c r="G316" s="124" t="e">
        <f t="shared" ca="1" si="18"/>
        <v>#DIV/0!</v>
      </c>
      <c r="H316" s="124" t="e">
        <f t="shared" ca="1" si="19"/>
        <v>#DIV/0!</v>
      </c>
      <c r="I316" s="192">
        <f t="shared" si="20"/>
        <v>23.916666666666668</v>
      </c>
      <c r="J316" s="125">
        <f t="shared" si="23"/>
        <v>0</v>
      </c>
      <c r="K316" s="125">
        <f>J316*('P2 - Financials'!$C$56/12)</f>
        <v>0</v>
      </c>
      <c r="L316" s="125">
        <f t="shared" si="21"/>
        <v>0</v>
      </c>
      <c r="M316" s="125" t="e">
        <f t="shared" ca="1" si="24"/>
        <v>#DIV/0!</v>
      </c>
      <c r="N316" s="125">
        <f t="shared" si="25"/>
        <v>155471.09195067402</v>
      </c>
      <c r="O316" s="125">
        <f>N316*('P2 - Financials'!$E$56/12)</f>
        <v>881.00285438715287</v>
      </c>
      <c r="P316" s="125">
        <f t="shared" si="22"/>
        <v>156352.09480506118</v>
      </c>
      <c r="Q316" s="139"/>
      <c r="R316" s="139"/>
      <c r="S316" s="139"/>
      <c r="T316" s="139"/>
      <c r="U316" s="135"/>
      <c r="V316" s="135"/>
      <c r="W316" s="135"/>
      <c r="X316" s="135"/>
      <c r="Y316" s="135"/>
      <c r="Z316" s="135"/>
    </row>
    <row r="317" spans="1:26" ht="23.25" customHeight="1">
      <c r="A317" s="122">
        <v>288</v>
      </c>
      <c r="B317" s="123" t="e">
        <f t="shared" ca="1" si="13"/>
        <v>#DIV/0!</v>
      </c>
      <c r="C317" s="123" t="e">
        <f t="shared" ca="1" si="14"/>
        <v>#DIV/0!</v>
      </c>
      <c r="D317" s="124" t="e">
        <f t="shared" ca="1" si="15"/>
        <v>#DIV/0!</v>
      </c>
      <c r="E317" s="124" t="e">
        <f t="shared" ca="1" si="16"/>
        <v>#DIV/0!</v>
      </c>
      <c r="F317" s="124" t="e">
        <f t="shared" ca="1" si="17"/>
        <v>#DIV/0!</v>
      </c>
      <c r="G317" s="124" t="e">
        <f t="shared" ca="1" si="18"/>
        <v>#DIV/0!</v>
      </c>
      <c r="H317" s="124" t="e">
        <f t="shared" ca="1" si="19"/>
        <v>#DIV/0!</v>
      </c>
      <c r="I317" s="192">
        <f t="shared" si="20"/>
        <v>24</v>
      </c>
      <c r="J317" s="125">
        <f t="shared" si="23"/>
        <v>0</v>
      </c>
      <c r="K317" s="125">
        <f>J317*('P2 - Financials'!$C$56/12)</f>
        <v>0</v>
      </c>
      <c r="L317" s="125">
        <f t="shared" si="21"/>
        <v>0</v>
      </c>
      <c r="M317" s="125" t="e">
        <f t="shared" ca="1" si="24"/>
        <v>#DIV/0!</v>
      </c>
      <c r="N317" s="125">
        <f t="shared" si="25"/>
        <v>156352.09480506118</v>
      </c>
      <c r="O317" s="125">
        <f>N317*('P2 - Financials'!$E$56/12)</f>
        <v>885.99520389534678</v>
      </c>
      <c r="P317" s="125">
        <f t="shared" si="22"/>
        <v>157238.09000895653</v>
      </c>
      <c r="Q317" s="139"/>
      <c r="R317" s="139"/>
      <c r="S317" s="139"/>
      <c r="T317" s="139"/>
      <c r="U317" s="135"/>
      <c r="V317" s="135"/>
      <c r="W317" s="135"/>
      <c r="X317" s="135"/>
      <c r="Y317" s="135"/>
      <c r="Z317" s="135"/>
    </row>
    <row r="318" spans="1:26" ht="23.25" customHeight="1">
      <c r="A318" s="122">
        <v>289</v>
      </c>
      <c r="B318" s="123" t="e">
        <f t="shared" ca="1" si="13"/>
        <v>#DIV/0!</v>
      </c>
      <c r="C318" s="123" t="e">
        <f t="shared" ca="1" si="14"/>
        <v>#DIV/0!</v>
      </c>
      <c r="D318" s="124" t="e">
        <f t="shared" ca="1" si="15"/>
        <v>#DIV/0!</v>
      </c>
      <c r="E318" s="124" t="e">
        <f t="shared" ca="1" si="16"/>
        <v>#DIV/0!</v>
      </c>
      <c r="F318" s="124" t="e">
        <f t="shared" ca="1" si="17"/>
        <v>#DIV/0!</v>
      </c>
      <c r="G318" s="124" t="e">
        <f t="shared" ca="1" si="18"/>
        <v>#DIV/0!</v>
      </c>
      <c r="H318" s="124" t="e">
        <f t="shared" ca="1" si="19"/>
        <v>#DIV/0!</v>
      </c>
      <c r="I318" s="192">
        <f t="shared" si="20"/>
        <v>24.083333333333332</v>
      </c>
      <c r="J318" s="125">
        <f t="shared" si="23"/>
        <v>0</v>
      </c>
      <c r="K318" s="125">
        <f>J318*('P2 - Financials'!$C$56/12)</f>
        <v>0</v>
      </c>
      <c r="L318" s="125">
        <f t="shared" si="21"/>
        <v>0</v>
      </c>
      <c r="M318" s="125" t="e">
        <f t="shared" ca="1" si="24"/>
        <v>#DIV/0!</v>
      </c>
      <c r="N318" s="125">
        <f t="shared" si="25"/>
        <v>157238.09000895653</v>
      </c>
      <c r="O318" s="125">
        <f>N318*('P2 - Financials'!$E$56/12)</f>
        <v>891.01584338408702</v>
      </c>
      <c r="P318" s="125">
        <f t="shared" si="22"/>
        <v>158129.10585234061</v>
      </c>
      <c r="Q318" s="139"/>
      <c r="R318" s="139"/>
      <c r="S318" s="139"/>
      <c r="T318" s="139"/>
      <c r="U318" s="135"/>
      <c r="V318" s="135"/>
      <c r="W318" s="135"/>
      <c r="X318" s="135"/>
      <c r="Y318" s="135"/>
      <c r="Z318" s="135"/>
    </row>
    <row r="319" spans="1:26" ht="23.25" customHeight="1">
      <c r="A319" s="122">
        <v>290</v>
      </c>
      <c r="B319" s="123" t="e">
        <f t="shared" ca="1" si="13"/>
        <v>#DIV/0!</v>
      </c>
      <c r="C319" s="123" t="e">
        <f t="shared" ca="1" si="14"/>
        <v>#DIV/0!</v>
      </c>
      <c r="D319" s="124" t="e">
        <f t="shared" ca="1" si="15"/>
        <v>#DIV/0!</v>
      </c>
      <c r="E319" s="124" t="e">
        <f t="shared" ca="1" si="16"/>
        <v>#DIV/0!</v>
      </c>
      <c r="F319" s="124" t="e">
        <f t="shared" ca="1" si="17"/>
        <v>#DIV/0!</v>
      </c>
      <c r="G319" s="124" t="e">
        <f t="shared" ca="1" si="18"/>
        <v>#DIV/0!</v>
      </c>
      <c r="H319" s="124" t="e">
        <f t="shared" ca="1" si="19"/>
        <v>#DIV/0!</v>
      </c>
      <c r="I319" s="192">
        <f t="shared" si="20"/>
        <v>24.166666666666668</v>
      </c>
      <c r="J319" s="125">
        <f t="shared" si="23"/>
        <v>0</v>
      </c>
      <c r="K319" s="125">
        <f>J319*('P2 - Financials'!$C$56/12)</f>
        <v>0</v>
      </c>
      <c r="L319" s="125">
        <f t="shared" si="21"/>
        <v>0</v>
      </c>
      <c r="M319" s="125" t="e">
        <f t="shared" ca="1" si="24"/>
        <v>#DIV/0!</v>
      </c>
      <c r="N319" s="125">
        <f t="shared" si="25"/>
        <v>158129.10585234061</v>
      </c>
      <c r="O319" s="125">
        <f>N319*('P2 - Financials'!$E$56/12)</f>
        <v>896.0649331632635</v>
      </c>
      <c r="P319" s="125">
        <f t="shared" si="22"/>
        <v>159025.17078550387</v>
      </c>
      <c r="Q319" s="139"/>
      <c r="R319" s="139"/>
      <c r="S319" s="139"/>
      <c r="T319" s="139"/>
      <c r="U319" s="135"/>
      <c r="V319" s="135"/>
      <c r="W319" s="135"/>
      <c r="X319" s="135"/>
      <c r="Y319" s="135"/>
      <c r="Z319" s="135"/>
    </row>
    <row r="320" spans="1:26" ht="23.25" customHeight="1">
      <c r="A320" s="122">
        <v>291</v>
      </c>
      <c r="B320" s="123" t="e">
        <f t="shared" ca="1" si="13"/>
        <v>#DIV/0!</v>
      </c>
      <c r="C320" s="123" t="e">
        <f t="shared" ca="1" si="14"/>
        <v>#DIV/0!</v>
      </c>
      <c r="D320" s="124" t="e">
        <f t="shared" ca="1" si="15"/>
        <v>#DIV/0!</v>
      </c>
      <c r="E320" s="124" t="e">
        <f t="shared" ca="1" si="16"/>
        <v>#DIV/0!</v>
      </c>
      <c r="F320" s="124" t="e">
        <f t="shared" ca="1" si="17"/>
        <v>#DIV/0!</v>
      </c>
      <c r="G320" s="124" t="e">
        <f t="shared" ca="1" si="18"/>
        <v>#DIV/0!</v>
      </c>
      <c r="H320" s="124" t="e">
        <f t="shared" ca="1" si="19"/>
        <v>#DIV/0!</v>
      </c>
      <c r="I320" s="192">
        <f t="shared" si="20"/>
        <v>24.25</v>
      </c>
      <c r="J320" s="125">
        <f t="shared" si="23"/>
        <v>0</v>
      </c>
      <c r="K320" s="125">
        <f>J320*('P2 - Financials'!$C$56/12)</f>
        <v>0</v>
      </c>
      <c r="L320" s="125">
        <f t="shared" si="21"/>
        <v>0</v>
      </c>
      <c r="M320" s="125" t="e">
        <f t="shared" ca="1" si="24"/>
        <v>#DIV/0!</v>
      </c>
      <c r="N320" s="125">
        <f t="shared" si="25"/>
        <v>159025.17078550387</v>
      </c>
      <c r="O320" s="125">
        <f>N320*('P2 - Financials'!$E$56/12)</f>
        <v>901.14263445118866</v>
      </c>
      <c r="P320" s="125">
        <f t="shared" si="22"/>
        <v>159926.31341995505</v>
      </c>
      <c r="Q320" s="139"/>
      <c r="R320" s="139"/>
      <c r="S320" s="139"/>
      <c r="T320" s="139"/>
      <c r="U320" s="135"/>
      <c r="V320" s="135"/>
      <c r="W320" s="135"/>
      <c r="X320" s="135"/>
      <c r="Y320" s="135"/>
      <c r="Z320" s="135"/>
    </row>
    <row r="321" spans="1:26" ht="23.25" customHeight="1">
      <c r="A321" s="122">
        <v>292</v>
      </c>
      <c r="B321" s="123" t="e">
        <f t="shared" ca="1" si="13"/>
        <v>#DIV/0!</v>
      </c>
      <c r="C321" s="123" t="e">
        <f t="shared" ca="1" si="14"/>
        <v>#DIV/0!</v>
      </c>
      <c r="D321" s="124" t="e">
        <f t="shared" ca="1" si="15"/>
        <v>#DIV/0!</v>
      </c>
      <c r="E321" s="124" t="e">
        <f t="shared" ca="1" si="16"/>
        <v>#DIV/0!</v>
      </c>
      <c r="F321" s="124" t="e">
        <f t="shared" ca="1" si="17"/>
        <v>#DIV/0!</v>
      </c>
      <c r="G321" s="124" t="e">
        <f t="shared" ca="1" si="18"/>
        <v>#DIV/0!</v>
      </c>
      <c r="H321" s="124" t="e">
        <f t="shared" ca="1" si="19"/>
        <v>#DIV/0!</v>
      </c>
      <c r="I321" s="192">
        <f t="shared" si="20"/>
        <v>24.333333333333332</v>
      </c>
      <c r="J321" s="125">
        <f t="shared" si="23"/>
        <v>0</v>
      </c>
      <c r="K321" s="125">
        <f>J321*('P2 - Financials'!$C$56/12)</f>
        <v>0</v>
      </c>
      <c r="L321" s="125">
        <f t="shared" si="21"/>
        <v>0</v>
      </c>
      <c r="M321" s="125" t="e">
        <f t="shared" ca="1" si="24"/>
        <v>#DIV/0!</v>
      </c>
      <c r="N321" s="125">
        <f t="shared" si="25"/>
        <v>159926.31341995505</v>
      </c>
      <c r="O321" s="125">
        <f>N321*('P2 - Financials'!$E$56/12)</f>
        <v>906.24910937974539</v>
      </c>
      <c r="P321" s="125">
        <f t="shared" si="22"/>
        <v>160832.5625293348</v>
      </c>
      <c r="Q321" s="139"/>
      <c r="R321" s="139"/>
      <c r="S321" s="139"/>
      <c r="T321" s="139"/>
      <c r="U321" s="135"/>
      <c r="V321" s="135"/>
      <c r="W321" s="135"/>
      <c r="X321" s="135"/>
      <c r="Y321" s="135"/>
      <c r="Z321" s="135"/>
    </row>
    <row r="322" spans="1:26" ht="23.25" customHeight="1">
      <c r="A322" s="122">
        <v>293</v>
      </c>
      <c r="B322" s="123" t="e">
        <f t="shared" ca="1" si="13"/>
        <v>#DIV/0!</v>
      </c>
      <c r="C322" s="123" t="e">
        <f t="shared" ca="1" si="14"/>
        <v>#DIV/0!</v>
      </c>
      <c r="D322" s="124" t="e">
        <f t="shared" ca="1" si="15"/>
        <v>#DIV/0!</v>
      </c>
      <c r="E322" s="124" t="e">
        <f t="shared" ca="1" si="16"/>
        <v>#DIV/0!</v>
      </c>
      <c r="F322" s="124" t="e">
        <f t="shared" ca="1" si="17"/>
        <v>#DIV/0!</v>
      </c>
      <c r="G322" s="124" t="e">
        <f t="shared" ca="1" si="18"/>
        <v>#DIV/0!</v>
      </c>
      <c r="H322" s="124" t="e">
        <f t="shared" ca="1" si="19"/>
        <v>#DIV/0!</v>
      </c>
      <c r="I322" s="192">
        <f t="shared" si="20"/>
        <v>24.416666666666668</v>
      </c>
      <c r="J322" s="125">
        <f t="shared" si="23"/>
        <v>0</v>
      </c>
      <c r="K322" s="125">
        <f>J322*('P2 - Financials'!$C$56/12)</f>
        <v>0</v>
      </c>
      <c r="L322" s="125">
        <f t="shared" si="21"/>
        <v>0</v>
      </c>
      <c r="M322" s="125" t="e">
        <f t="shared" ca="1" si="24"/>
        <v>#DIV/0!</v>
      </c>
      <c r="N322" s="125">
        <f t="shared" si="25"/>
        <v>160832.5625293348</v>
      </c>
      <c r="O322" s="125">
        <f>N322*('P2 - Financials'!$E$56/12)</f>
        <v>911.38452099956396</v>
      </c>
      <c r="P322" s="125">
        <f t="shared" si="22"/>
        <v>161743.94705033436</v>
      </c>
      <c r="Q322" s="139"/>
      <c r="R322" s="139"/>
      <c r="S322" s="139"/>
      <c r="T322" s="139"/>
      <c r="U322" s="135"/>
      <c r="V322" s="135"/>
      <c r="W322" s="135"/>
      <c r="X322" s="135"/>
      <c r="Y322" s="135"/>
      <c r="Z322" s="135"/>
    </row>
    <row r="323" spans="1:26" ht="23.25" customHeight="1">
      <c r="A323" s="122">
        <v>294</v>
      </c>
      <c r="B323" s="123" t="e">
        <f t="shared" ca="1" si="13"/>
        <v>#DIV/0!</v>
      </c>
      <c r="C323" s="123" t="e">
        <f t="shared" ca="1" si="14"/>
        <v>#DIV/0!</v>
      </c>
      <c r="D323" s="124" t="e">
        <f t="shared" ca="1" si="15"/>
        <v>#DIV/0!</v>
      </c>
      <c r="E323" s="124" t="e">
        <f t="shared" ca="1" si="16"/>
        <v>#DIV/0!</v>
      </c>
      <c r="F323" s="124" t="e">
        <f t="shared" ca="1" si="17"/>
        <v>#DIV/0!</v>
      </c>
      <c r="G323" s="124" t="e">
        <f t="shared" ca="1" si="18"/>
        <v>#DIV/0!</v>
      </c>
      <c r="H323" s="124" t="e">
        <f t="shared" ca="1" si="19"/>
        <v>#DIV/0!</v>
      </c>
      <c r="I323" s="192">
        <f t="shared" si="20"/>
        <v>24.5</v>
      </c>
      <c r="J323" s="125">
        <f t="shared" si="23"/>
        <v>0</v>
      </c>
      <c r="K323" s="125">
        <f>J323*('P2 - Financials'!$C$56/12)</f>
        <v>0</v>
      </c>
      <c r="L323" s="125">
        <f t="shared" si="21"/>
        <v>0</v>
      </c>
      <c r="M323" s="125" t="e">
        <f t="shared" ca="1" si="24"/>
        <v>#DIV/0!</v>
      </c>
      <c r="N323" s="125">
        <f t="shared" si="25"/>
        <v>161743.94705033436</v>
      </c>
      <c r="O323" s="125">
        <f>N323*('P2 - Financials'!$E$56/12)</f>
        <v>916.54903328522812</v>
      </c>
      <c r="P323" s="125">
        <f t="shared" si="22"/>
        <v>162660.4960836196</v>
      </c>
      <c r="Q323" s="139"/>
      <c r="R323" s="139"/>
      <c r="S323" s="139"/>
      <c r="T323" s="139"/>
      <c r="U323" s="135"/>
      <c r="V323" s="135"/>
      <c r="W323" s="135"/>
      <c r="X323" s="135"/>
      <c r="Y323" s="135"/>
      <c r="Z323" s="135"/>
    </row>
    <row r="324" spans="1:26" ht="23.25" customHeight="1">
      <c r="A324" s="122">
        <v>295</v>
      </c>
      <c r="B324" s="123" t="e">
        <f t="shared" ca="1" si="13"/>
        <v>#DIV/0!</v>
      </c>
      <c r="C324" s="123" t="e">
        <f t="shared" ca="1" si="14"/>
        <v>#DIV/0!</v>
      </c>
      <c r="D324" s="124" t="e">
        <f t="shared" ca="1" si="15"/>
        <v>#DIV/0!</v>
      </c>
      <c r="E324" s="124" t="e">
        <f t="shared" ca="1" si="16"/>
        <v>#DIV/0!</v>
      </c>
      <c r="F324" s="124" t="e">
        <f t="shared" ca="1" si="17"/>
        <v>#DIV/0!</v>
      </c>
      <c r="G324" s="124" t="e">
        <f t="shared" ca="1" si="18"/>
        <v>#DIV/0!</v>
      </c>
      <c r="H324" s="124" t="e">
        <f t="shared" ca="1" si="19"/>
        <v>#DIV/0!</v>
      </c>
      <c r="I324" s="192">
        <f t="shared" si="20"/>
        <v>24.583333333333332</v>
      </c>
      <c r="J324" s="125">
        <f t="shared" si="23"/>
        <v>0</v>
      </c>
      <c r="K324" s="125">
        <f>J324*('P2 - Financials'!$C$56/12)</f>
        <v>0</v>
      </c>
      <c r="L324" s="125">
        <f t="shared" si="21"/>
        <v>0</v>
      </c>
      <c r="M324" s="125" t="e">
        <f t="shared" ca="1" si="24"/>
        <v>#DIV/0!</v>
      </c>
      <c r="N324" s="125">
        <f t="shared" si="25"/>
        <v>162660.4960836196</v>
      </c>
      <c r="O324" s="125">
        <f>N324*('P2 - Financials'!$E$56/12)</f>
        <v>921.74281114051109</v>
      </c>
      <c r="P324" s="125">
        <f t="shared" si="22"/>
        <v>163582.23889476011</v>
      </c>
      <c r="Q324" s="139"/>
      <c r="R324" s="139"/>
      <c r="S324" s="139"/>
      <c r="T324" s="139"/>
      <c r="U324" s="135"/>
      <c r="V324" s="135"/>
      <c r="W324" s="135"/>
      <c r="X324" s="135"/>
      <c r="Y324" s="135"/>
      <c r="Z324" s="135"/>
    </row>
    <row r="325" spans="1:26" ht="23.25" customHeight="1">
      <c r="A325" s="122">
        <v>296</v>
      </c>
      <c r="B325" s="123" t="e">
        <f t="shared" ca="1" si="13"/>
        <v>#DIV/0!</v>
      </c>
      <c r="C325" s="123" t="e">
        <f t="shared" ca="1" si="14"/>
        <v>#DIV/0!</v>
      </c>
      <c r="D325" s="124" t="e">
        <f t="shared" ca="1" si="15"/>
        <v>#DIV/0!</v>
      </c>
      <c r="E325" s="124" t="e">
        <f t="shared" ca="1" si="16"/>
        <v>#DIV/0!</v>
      </c>
      <c r="F325" s="124" t="e">
        <f t="shared" ca="1" si="17"/>
        <v>#DIV/0!</v>
      </c>
      <c r="G325" s="124" t="e">
        <f t="shared" ca="1" si="18"/>
        <v>#DIV/0!</v>
      </c>
      <c r="H325" s="124" t="e">
        <f t="shared" ca="1" si="19"/>
        <v>#DIV/0!</v>
      </c>
      <c r="I325" s="192">
        <f t="shared" si="20"/>
        <v>24.666666666666668</v>
      </c>
      <c r="J325" s="125">
        <f t="shared" si="23"/>
        <v>0</v>
      </c>
      <c r="K325" s="125">
        <f>J325*('P2 - Financials'!$C$56/12)</f>
        <v>0</v>
      </c>
      <c r="L325" s="125">
        <f t="shared" si="21"/>
        <v>0</v>
      </c>
      <c r="M325" s="125" t="e">
        <f t="shared" ca="1" si="24"/>
        <v>#DIV/0!</v>
      </c>
      <c r="N325" s="125">
        <f t="shared" si="25"/>
        <v>163582.23889476011</v>
      </c>
      <c r="O325" s="125">
        <f>N325*('P2 - Financials'!$E$56/12)</f>
        <v>926.96602040364075</v>
      </c>
      <c r="P325" s="125">
        <f t="shared" si="22"/>
        <v>164509.20491516375</v>
      </c>
      <c r="Q325" s="139"/>
      <c r="R325" s="139"/>
      <c r="S325" s="139"/>
      <c r="T325" s="139"/>
      <c r="U325" s="135"/>
      <c r="V325" s="135"/>
      <c r="W325" s="135"/>
      <c r="X325" s="135"/>
      <c r="Y325" s="135"/>
      <c r="Z325" s="135"/>
    </row>
    <row r="326" spans="1:26" ht="23.25" customHeight="1">
      <c r="A326" s="122">
        <v>297</v>
      </c>
      <c r="B326" s="123" t="e">
        <f t="shared" ca="1" si="13"/>
        <v>#DIV/0!</v>
      </c>
      <c r="C326" s="123" t="e">
        <f t="shared" ca="1" si="14"/>
        <v>#DIV/0!</v>
      </c>
      <c r="D326" s="124" t="e">
        <f t="shared" ca="1" si="15"/>
        <v>#DIV/0!</v>
      </c>
      <c r="E326" s="124" t="e">
        <f t="shared" ca="1" si="16"/>
        <v>#DIV/0!</v>
      </c>
      <c r="F326" s="124" t="e">
        <f t="shared" ca="1" si="17"/>
        <v>#DIV/0!</v>
      </c>
      <c r="G326" s="124" t="e">
        <f t="shared" ca="1" si="18"/>
        <v>#DIV/0!</v>
      </c>
      <c r="H326" s="124" t="e">
        <f t="shared" ca="1" si="19"/>
        <v>#DIV/0!</v>
      </c>
      <c r="I326" s="192">
        <f t="shared" si="20"/>
        <v>24.75</v>
      </c>
      <c r="J326" s="125">
        <f t="shared" si="23"/>
        <v>0</v>
      </c>
      <c r="K326" s="125">
        <f>J326*('P2 - Financials'!$C$56/12)</f>
        <v>0</v>
      </c>
      <c r="L326" s="125">
        <f t="shared" si="21"/>
        <v>0</v>
      </c>
      <c r="M326" s="125" t="e">
        <f t="shared" ca="1" si="24"/>
        <v>#DIV/0!</v>
      </c>
      <c r="N326" s="125">
        <f t="shared" si="25"/>
        <v>164509.20491516375</v>
      </c>
      <c r="O326" s="125">
        <f>N326*('P2 - Financials'!$E$56/12)</f>
        <v>932.21882785259459</v>
      </c>
      <c r="P326" s="125">
        <f t="shared" si="22"/>
        <v>165441.42374301635</v>
      </c>
      <c r="Q326" s="139"/>
      <c r="R326" s="139"/>
      <c r="S326" s="139"/>
      <c r="T326" s="139"/>
      <c r="U326" s="135"/>
      <c r="V326" s="135"/>
      <c r="W326" s="135"/>
      <c r="X326" s="135"/>
      <c r="Y326" s="135"/>
      <c r="Z326" s="135"/>
    </row>
    <row r="327" spans="1:26" ht="23.25" customHeight="1">
      <c r="A327" s="122">
        <v>298</v>
      </c>
      <c r="B327" s="123" t="e">
        <f t="shared" ca="1" si="13"/>
        <v>#DIV/0!</v>
      </c>
      <c r="C327" s="123" t="e">
        <f t="shared" ca="1" si="14"/>
        <v>#DIV/0!</v>
      </c>
      <c r="D327" s="124" t="e">
        <f t="shared" ca="1" si="15"/>
        <v>#DIV/0!</v>
      </c>
      <c r="E327" s="124" t="e">
        <f t="shared" ca="1" si="16"/>
        <v>#DIV/0!</v>
      </c>
      <c r="F327" s="124" t="e">
        <f t="shared" ca="1" si="17"/>
        <v>#DIV/0!</v>
      </c>
      <c r="G327" s="124" t="e">
        <f t="shared" ca="1" si="18"/>
        <v>#DIV/0!</v>
      </c>
      <c r="H327" s="124" t="e">
        <f t="shared" ca="1" si="19"/>
        <v>#DIV/0!</v>
      </c>
      <c r="I327" s="192">
        <f t="shared" si="20"/>
        <v>24.833333333333332</v>
      </c>
      <c r="J327" s="125">
        <f t="shared" si="23"/>
        <v>0</v>
      </c>
      <c r="K327" s="125">
        <f>J327*('P2 - Financials'!$C$56/12)</f>
        <v>0</v>
      </c>
      <c r="L327" s="125">
        <f t="shared" si="21"/>
        <v>0</v>
      </c>
      <c r="M327" s="125" t="e">
        <f t="shared" ca="1" si="24"/>
        <v>#DIV/0!</v>
      </c>
      <c r="N327" s="125">
        <f t="shared" si="25"/>
        <v>165441.42374301635</v>
      </c>
      <c r="O327" s="125">
        <f>N327*('P2 - Financials'!$E$56/12)</f>
        <v>937.50140121042602</v>
      </c>
      <c r="P327" s="125">
        <f t="shared" si="22"/>
        <v>166378.92514422679</v>
      </c>
      <c r="Q327" s="139"/>
      <c r="R327" s="139"/>
      <c r="S327" s="139"/>
      <c r="T327" s="139"/>
      <c r="U327" s="135"/>
      <c r="V327" s="135"/>
      <c r="W327" s="135"/>
      <c r="X327" s="135"/>
      <c r="Y327" s="135"/>
      <c r="Z327" s="135"/>
    </row>
    <row r="328" spans="1:26" ht="23.25" customHeight="1">
      <c r="A328" s="122">
        <v>299</v>
      </c>
      <c r="B328" s="123" t="e">
        <f t="shared" ca="1" si="13"/>
        <v>#DIV/0!</v>
      </c>
      <c r="C328" s="123" t="e">
        <f t="shared" ca="1" si="14"/>
        <v>#DIV/0!</v>
      </c>
      <c r="D328" s="124" t="e">
        <f t="shared" ca="1" si="15"/>
        <v>#DIV/0!</v>
      </c>
      <c r="E328" s="124" t="e">
        <f t="shared" ca="1" si="16"/>
        <v>#DIV/0!</v>
      </c>
      <c r="F328" s="124" t="e">
        <f t="shared" ca="1" si="17"/>
        <v>#DIV/0!</v>
      </c>
      <c r="G328" s="124" t="e">
        <f t="shared" ca="1" si="18"/>
        <v>#DIV/0!</v>
      </c>
      <c r="H328" s="124" t="e">
        <f t="shared" ca="1" si="19"/>
        <v>#DIV/0!</v>
      </c>
      <c r="I328" s="192">
        <f t="shared" si="20"/>
        <v>24.916666666666668</v>
      </c>
      <c r="J328" s="125">
        <f t="shared" si="23"/>
        <v>0</v>
      </c>
      <c r="K328" s="125">
        <f>J328*('P2 - Financials'!$C$56/12)</f>
        <v>0</v>
      </c>
      <c r="L328" s="125">
        <f t="shared" si="21"/>
        <v>0</v>
      </c>
      <c r="M328" s="125" t="e">
        <f t="shared" ca="1" si="24"/>
        <v>#DIV/0!</v>
      </c>
      <c r="N328" s="125">
        <f t="shared" si="25"/>
        <v>166378.92514422679</v>
      </c>
      <c r="O328" s="125">
        <f>N328*('P2 - Financials'!$E$56/12)</f>
        <v>942.81390915061854</v>
      </c>
      <c r="P328" s="125">
        <f t="shared" si="22"/>
        <v>167321.73905337742</v>
      </c>
      <c r="Q328" s="139"/>
      <c r="R328" s="139"/>
      <c r="S328" s="139"/>
      <c r="T328" s="139"/>
      <c r="U328" s="135"/>
      <c r="V328" s="135"/>
      <c r="W328" s="135"/>
      <c r="X328" s="135"/>
      <c r="Y328" s="135"/>
      <c r="Z328" s="135"/>
    </row>
    <row r="329" spans="1:26" ht="23.25" customHeight="1">
      <c r="A329" s="122">
        <v>300</v>
      </c>
      <c r="B329" s="123" t="e">
        <f t="shared" ca="1" si="13"/>
        <v>#DIV/0!</v>
      </c>
      <c r="C329" s="123" t="e">
        <f t="shared" ca="1" si="14"/>
        <v>#DIV/0!</v>
      </c>
      <c r="D329" s="124" t="e">
        <f t="shared" ca="1" si="15"/>
        <v>#DIV/0!</v>
      </c>
      <c r="E329" s="124" t="e">
        <f t="shared" ca="1" si="16"/>
        <v>#DIV/0!</v>
      </c>
      <c r="F329" s="124" t="e">
        <f t="shared" ca="1" si="17"/>
        <v>#DIV/0!</v>
      </c>
      <c r="G329" s="124" t="e">
        <f t="shared" ca="1" si="18"/>
        <v>#DIV/0!</v>
      </c>
      <c r="H329" s="124" t="e">
        <f t="shared" ca="1" si="19"/>
        <v>#DIV/0!</v>
      </c>
      <c r="I329" s="192">
        <f t="shared" si="20"/>
        <v>25</v>
      </c>
      <c r="J329" s="125">
        <f t="shared" si="23"/>
        <v>0</v>
      </c>
      <c r="K329" s="125">
        <f>J329*('P2 - Financials'!$C$56/12)</f>
        <v>0</v>
      </c>
      <c r="L329" s="125">
        <f t="shared" si="21"/>
        <v>0</v>
      </c>
      <c r="M329" s="125" t="e">
        <f t="shared" ca="1" si="24"/>
        <v>#DIV/0!</v>
      </c>
      <c r="N329" s="125">
        <f t="shared" si="25"/>
        <v>167321.73905337742</v>
      </c>
      <c r="O329" s="125">
        <f>N329*('P2 - Financials'!$E$56/12)</f>
        <v>948.15652130247213</v>
      </c>
      <c r="P329" s="125">
        <f t="shared" si="22"/>
        <v>168269.89557467989</v>
      </c>
      <c r="Q329" s="139"/>
      <c r="R329" s="139"/>
      <c r="S329" s="139"/>
      <c r="T329" s="139"/>
      <c r="U329" s="135"/>
      <c r="V329" s="135"/>
      <c r="W329" s="135"/>
      <c r="X329" s="135"/>
      <c r="Y329" s="135"/>
      <c r="Z329" s="135"/>
    </row>
    <row r="330" spans="1:26" ht="23.25" customHeight="1">
      <c r="A330" s="122">
        <v>301</v>
      </c>
      <c r="B330" s="123" t="e">
        <f t="shared" ca="1" si="13"/>
        <v>#DIV/0!</v>
      </c>
      <c r="C330" s="123" t="e">
        <f t="shared" ca="1" si="14"/>
        <v>#DIV/0!</v>
      </c>
      <c r="D330" s="124" t="e">
        <f t="shared" ca="1" si="15"/>
        <v>#DIV/0!</v>
      </c>
      <c r="E330" s="124" t="e">
        <f t="shared" ca="1" si="16"/>
        <v>#DIV/0!</v>
      </c>
      <c r="F330" s="124" t="e">
        <f t="shared" ca="1" si="17"/>
        <v>#DIV/0!</v>
      </c>
      <c r="G330" s="124" t="e">
        <f t="shared" ca="1" si="18"/>
        <v>#DIV/0!</v>
      </c>
      <c r="H330" s="124" t="e">
        <f t="shared" ca="1" si="19"/>
        <v>#DIV/0!</v>
      </c>
      <c r="I330" s="192">
        <f t="shared" si="20"/>
        <v>25.083333333333332</v>
      </c>
      <c r="J330" s="125">
        <f t="shared" si="23"/>
        <v>0</v>
      </c>
      <c r="K330" s="125">
        <f>J330*('P2 - Financials'!$C$56/12)</f>
        <v>0</v>
      </c>
      <c r="L330" s="125">
        <f t="shared" si="21"/>
        <v>0</v>
      </c>
      <c r="M330" s="125" t="e">
        <f t="shared" ca="1" si="24"/>
        <v>#DIV/0!</v>
      </c>
      <c r="N330" s="125">
        <f t="shared" si="25"/>
        <v>168269.89557467989</v>
      </c>
      <c r="O330" s="125">
        <f>N330*('P2 - Financials'!$E$56/12)</f>
        <v>953.52940825651945</v>
      </c>
      <c r="P330" s="125">
        <f t="shared" si="22"/>
        <v>169223.42498293641</v>
      </c>
      <c r="Q330" s="139"/>
      <c r="R330" s="139"/>
      <c r="S330" s="139"/>
      <c r="T330" s="139"/>
      <c r="U330" s="135"/>
      <c r="V330" s="135"/>
      <c r="W330" s="135"/>
      <c r="X330" s="135"/>
      <c r="Y330" s="135"/>
      <c r="Z330" s="135"/>
    </row>
    <row r="331" spans="1:26" ht="23.25" customHeight="1">
      <c r="A331" s="122">
        <v>302</v>
      </c>
      <c r="B331" s="123" t="e">
        <f t="shared" ca="1" si="13"/>
        <v>#DIV/0!</v>
      </c>
      <c r="C331" s="123" t="e">
        <f t="shared" ca="1" si="14"/>
        <v>#DIV/0!</v>
      </c>
      <c r="D331" s="124" t="e">
        <f t="shared" ca="1" si="15"/>
        <v>#DIV/0!</v>
      </c>
      <c r="E331" s="124" t="e">
        <f t="shared" ca="1" si="16"/>
        <v>#DIV/0!</v>
      </c>
      <c r="F331" s="124" t="e">
        <f t="shared" ca="1" si="17"/>
        <v>#DIV/0!</v>
      </c>
      <c r="G331" s="124" t="e">
        <f t="shared" ca="1" si="18"/>
        <v>#DIV/0!</v>
      </c>
      <c r="H331" s="124" t="e">
        <f t="shared" ca="1" si="19"/>
        <v>#DIV/0!</v>
      </c>
      <c r="I331" s="192">
        <f t="shared" si="20"/>
        <v>25.166666666666668</v>
      </c>
      <c r="J331" s="125">
        <f t="shared" si="23"/>
        <v>0</v>
      </c>
      <c r="K331" s="125">
        <f>J331*('P2 - Financials'!$C$56/12)</f>
        <v>0</v>
      </c>
      <c r="L331" s="125">
        <f t="shared" si="21"/>
        <v>0</v>
      </c>
      <c r="M331" s="125" t="e">
        <f t="shared" ca="1" si="24"/>
        <v>#DIV/0!</v>
      </c>
      <c r="N331" s="125">
        <f t="shared" si="25"/>
        <v>169223.42498293641</v>
      </c>
      <c r="O331" s="125">
        <f>N331*('P2 - Financials'!$E$56/12)</f>
        <v>958.93274156997302</v>
      </c>
      <c r="P331" s="125">
        <f t="shared" si="22"/>
        <v>170182.35772450638</v>
      </c>
      <c r="Q331" s="139"/>
      <c r="R331" s="139"/>
      <c r="S331" s="139"/>
      <c r="T331" s="139"/>
      <c r="U331" s="135"/>
      <c r="V331" s="135"/>
      <c r="W331" s="135"/>
      <c r="X331" s="135"/>
      <c r="Y331" s="135"/>
      <c r="Z331" s="135"/>
    </row>
    <row r="332" spans="1:26" ht="23.25" customHeight="1">
      <c r="A332" s="122">
        <v>303</v>
      </c>
      <c r="B332" s="123" t="e">
        <f t="shared" ca="1" si="13"/>
        <v>#DIV/0!</v>
      </c>
      <c r="C332" s="123" t="e">
        <f t="shared" ca="1" si="14"/>
        <v>#DIV/0!</v>
      </c>
      <c r="D332" s="124" t="e">
        <f t="shared" ca="1" si="15"/>
        <v>#DIV/0!</v>
      </c>
      <c r="E332" s="124" t="e">
        <f t="shared" ca="1" si="16"/>
        <v>#DIV/0!</v>
      </c>
      <c r="F332" s="124" t="e">
        <f t="shared" ca="1" si="17"/>
        <v>#DIV/0!</v>
      </c>
      <c r="G332" s="124" t="e">
        <f t="shared" ca="1" si="18"/>
        <v>#DIV/0!</v>
      </c>
      <c r="H332" s="124" t="e">
        <f t="shared" ca="1" si="19"/>
        <v>#DIV/0!</v>
      </c>
      <c r="I332" s="192">
        <f t="shared" si="20"/>
        <v>25.25</v>
      </c>
      <c r="J332" s="125">
        <f t="shared" si="23"/>
        <v>0</v>
      </c>
      <c r="K332" s="125">
        <f>J332*('P2 - Financials'!$C$56/12)</f>
        <v>0</v>
      </c>
      <c r="L332" s="125">
        <f t="shared" si="21"/>
        <v>0</v>
      </c>
      <c r="M332" s="125" t="e">
        <f t="shared" ca="1" si="24"/>
        <v>#DIV/0!</v>
      </c>
      <c r="N332" s="125">
        <f t="shared" si="25"/>
        <v>170182.35772450638</v>
      </c>
      <c r="O332" s="125">
        <f>N332*('P2 - Financials'!$E$56/12)</f>
        <v>964.36669377220289</v>
      </c>
      <c r="P332" s="125">
        <f t="shared" si="22"/>
        <v>171146.72441827858</v>
      </c>
      <c r="Q332" s="139"/>
      <c r="R332" s="139"/>
      <c r="S332" s="139"/>
      <c r="T332" s="139"/>
      <c r="U332" s="135"/>
      <c r="V332" s="135"/>
      <c r="W332" s="135"/>
      <c r="X332" s="135"/>
      <c r="Y332" s="135"/>
      <c r="Z332" s="135"/>
    </row>
    <row r="333" spans="1:26" ht="23.25" customHeight="1">
      <c r="A333" s="122">
        <v>304</v>
      </c>
      <c r="B333" s="123" t="e">
        <f t="shared" ca="1" si="13"/>
        <v>#DIV/0!</v>
      </c>
      <c r="C333" s="123" t="e">
        <f t="shared" ca="1" si="14"/>
        <v>#DIV/0!</v>
      </c>
      <c r="D333" s="124" t="e">
        <f t="shared" ca="1" si="15"/>
        <v>#DIV/0!</v>
      </c>
      <c r="E333" s="124" t="e">
        <f t="shared" ca="1" si="16"/>
        <v>#DIV/0!</v>
      </c>
      <c r="F333" s="124" t="e">
        <f t="shared" ca="1" si="17"/>
        <v>#DIV/0!</v>
      </c>
      <c r="G333" s="124" t="e">
        <f t="shared" ca="1" si="18"/>
        <v>#DIV/0!</v>
      </c>
      <c r="H333" s="124" t="e">
        <f t="shared" ca="1" si="19"/>
        <v>#DIV/0!</v>
      </c>
      <c r="I333" s="192">
        <f t="shared" si="20"/>
        <v>25.333333333333332</v>
      </c>
      <c r="J333" s="125">
        <f t="shared" si="23"/>
        <v>0</v>
      </c>
      <c r="K333" s="125">
        <f>J333*('P2 - Financials'!$C$56/12)</f>
        <v>0</v>
      </c>
      <c r="L333" s="125">
        <f t="shared" si="21"/>
        <v>0</v>
      </c>
      <c r="M333" s="125" t="e">
        <f t="shared" ca="1" si="24"/>
        <v>#DIV/0!</v>
      </c>
      <c r="N333" s="125">
        <f t="shared" si="25"/>
        <v>171146.72441827858</v>
      </c>
      <c r="O333" s="125">
        <f>N333*('P2 - Financials'!$E$56/12)</f>
        <v>969.83143837024534</v>
      </c>
      <c r="P333" s="125">
        <f t="shared" si="22"/>
        <v>172116.55585664883</v>
      </c>
      <c r="Q333" s="139"/>
      <c r="R333" s="139"/>
      <c r="S333" s="139"/>
      <c r="T333" s="139"/>
      <c r="U333" s="135"/>
      <c r="V333" s="135"/>
      <c r="W333" s="135"/>
      <c r="X333" s="135"/>
      <c r="Y333" s="135"/>
      <c r="Z333" s="135"/>
    </row>
    <row r="334" spans="1:26" ht="23.25" customHeight="1">
      <c r="A334" s="122">
        <v>305</v>
      </c>
      <c r="B334" s="123" t="e">
        <f t="shared" ca="1" si="13"/>
        <v>#DIV/0!</v>
      </c>
      <c r="C334" s="123" t="e">
        <f t="shared" ca="1" si="14"/>
        <v>#DIV/0!</v>
      </c>
      <c r="D334" s="124" t="e">
        <f t="shared" ca="1" si="15"/>
        <v>#DIV/0!</v>
      </c>
      <c r="E334" s="124" t="e">
        <f t="shared" ca="1" si="16"/>
        <v>#DIV/0!</v>
      </c>
      <c r="F334" s="124" t="e">
        <f t="shared" ca="1" si="17"/>
        <v>#DIV/0!</v>
      </c>
      <c r="G334" s="124" t="e">
        <f t="shared" ca="1" si="18"/>
        <v>#DIV/0!</v>
      </c>
      <c r="H334" s="124" t="e">
        <f t="shared" ca="1" si="19"/>
        <v>#DIV/0!</v>
      </c>
      <c r="I334" s="192">
        <f t="shared" si="20"/>
        <v>25.416666666666668</v>
      </c>
      <c r="J334" s="125">
        <f t="shared" si="23"/>
        <v>0</v>
      </c>
      <c r="K334" s="125">
        <f>J334*('P2 - Financials'!$C$56/12)</f>
        <v>0</v>
      </c>
      <c r="L334" s="125">
        <f t="shared" si="21"/>
        <v>0</v>
      </c>
      <c r="M334" s="125" t="e">
        <f t="shared" ca="1" si="24"/>
        <v>#DIV/0!</v>
      </c>
      <c r="N334" s="125">
        <f t="shared" si="25"/>
        <v>172116.55585664883</v>
      </c>
      <c r="O334" s="125">
        <f>N334*('P2 - Financials'!$E$56/12)</f>
        <v>975.32714985434347</v>
      </c>
      <c r="P334" s="125">
        <f t="shared" si="22"/>
        <v>173091.88300650317</v>
      </c>
      <c r="Q334" s="139"/>
      <c r="R334" s="139"/>
      <c r="S334" s="139"/>
      <c r="T334" s="139"/>
      <c r="U334" s="135"/>
      <c r="V334" s="135"/>
      <c r="W334" s="135"/>
      <c r="X334" s="135"/>
      <c r="Y334" s="135"/>
      <c r="Z334" s="135"/>
    </row>
    <row r="335" spans="1:26" ht="23.25" customHeight="1">
      <c r="A335" s="122">
        <v>306</v>
      </c>
      <c r="B335" s="123" t="e">
        <f t="shared" ca="1" si="13"/>
        <v>#DIV/0!</v>
      </c>
      <c r="C335" s="123" t="e">
        <f t="shared" ca="1" si="14"/>
        <v>#DIV/0!</v>
      </c>
      <c r="D335" s="124" t="e">
        <f t="shared" ca="1" si="15"/>
        <v>#DIV/0!</v>
      </c>
      <c r="E335" s="124" t="e">
        <f t="shared" ca="1" si="16"/>
        <v>#DIV/0!</v>
      </c>
      <c r="F335" s="124" t="e">
        <f t="shared" ca="1" si="17"/>
        <v>#DIV/0!</v>
      </c>
      <c r="G335" s="124" t="e">
        <f t="shared" ca="1" si="18"/>
        <v>#DIV/0!</v>
      </c>
      <c r="H335" s="124" t="e">
        <f t="shared" ca="1" si="19"/>
        <v>#DIV/0!</v>
      </c>
      <c r="I335" s="192">
        <f t="shared" si="20"/>
        <v>25.5</v>
      </c>
      <c r="J335" s="125">
        <f t="shared" si="23"/>
        <v>0</v>
      </c>
      <c r="K335" s="125">
        <f>J335*('P2 - Financials'!$C$56/12)</f>
        <v>0</v>
      </c>
      <c r="L335" s="125">
        <f t="shared" si="21"/>
        <v>0</v>
      </c>
      <c r="M335" s="125" t="e">
        <f t="shared" ca="1" si="24"/>
        <v>#DIV/0!</v>
      </c>
      <c r="N335" s="125">
        <f t="shared" si="25"/>
        <v>173091.88300650317</v>
      </c>
      <c r="O335" s="125">
        <f>N335*('P2 - Financials'!$E$56/12)</f>
        <v>980.85400370351806</v>
      </c>
      <c r="P335" s="125">
        <f t="shared" si="22"/>
        <v>174072.73701020668</v>
      </c>
      <c r="Q335" s="139"/>
      <c r="R335" s="139"/>
      <c r="S335" s="139"/>
      <c r="T335" s="139"/>
      <c r="U335" s="135"/>
      <c r="V335" s="135"/>
      <c r="W335" s="135"/>
      <c r="X335" s="135"/>
      <c r="Y335" s="135"/>
      <c r="Z335" s="135"/>
    </row>
    <row r="336" spans="1:26" ht="23.25" customHeight="1">
      <c r="A336" s="122">
        <v>307</v>
      </c>
      <c r="B336" s="123" t="e">
        <f t="shared" ca="1" si="13"/>
        <v>#DIV/0!</v>
      </c>
      <c r="C336" s="123" t="e">
        <f t="shared" ca="1" si="14"/>
        <v>#DIV/0!</v>
      </c>
      <c r="D336" s="124" t="e">
        <f t="shared" ca="1" si="15"/>
        <v>#DIV/0!</v>
      </c>
      <c r="E336" s="124" t="e">
        <f t="shared" ca="1" si="16"/>
        <v>#DIV/0!</v>
      </c>
      <c r="F336" s="124" t="e">
        <f t="shared" ca="1" si="17"/>
        <v>#DIV/0!</v>
      </c>
      <c r="G336" s="124" t="e">
        <f t="shared" ca="1" si="18"/>
        <v>#DIV/0!</v>
      </c>
      <c r="H336" s="124" t="e">
        <f t="shared" ca="1" si="19"/>
        <v>#DIV/0!</v>
      </c>
      <c r="I336" s="192">
        <f t="shared" si="20"/>
        <v>25.583333333333332</v>
      </c>
      <c r="J336" s="125">
        <f t="shared" si="23"/>
        <v>0</v>
      </c>
      <c r="K336" s="125">
        <f>J336*('P2 - Financials'!$C$56/12)</f>
        <v>0</v>
      </c>
      <c r="L336" s="125">
        <f t="shared" si="21"/>
        <v>0</v>
      </c>
      <c r="M336" s="125" t="e">
        <f t="shared" ca="1" si="24"/>
        <v>#DIV/0!</v>
      </c>
      <c r="N336" s="125">
        <f t="shared" si="25"/>
        <v>174072.73701020668</v>
      </c>
      <c r="O336" s="125">
        <f>N336*('P2 - Financials'!$E$56/12)</f>
        <v>986.41217639117122</v>
      </c>
      <c r="P336" s="125">
        <f t="shared" si="22"/>
        <v>175059.14918659785</v>
      </c>
      <c r="Q336" s="139"/>
      <c r="R336" s="139"/>
      <c r="S336" s="139"/>
      <c r="T336" s="139"/>
      <c r="U336" s="135"/>
      <c r="V336" s="135"/>
      <c r="W336" s="135"/>
      <c r="X336" s="135"/>
      <c r="Y336" s="135"/>
      <c r="Z336" s="135"/>
    </row>
    <row r="337" spans="1:26" ht="23.25" customHeight="1">
      <c r="A337" s="122">
        <v>308</v>
      </c>
      <c r="B337" s="123" t="e">
        <f t="shared" ca="1" si="13"/>
        <v>#DIV/0!</v>
      </c>
      <c r="C337" s="123" t="e">
        <f t="shared" ca="1" si="14"/>
        <v>#DIV/0!</v>
      </c>
      <c r="D337" s="124" t="e">
        <f t="shared" ca="1" si="15"/>
        <v>#DIV/0!</v>
      </c>
      <c r="E337" s="124" t="e">
        <f t="shared" ca="1" si="16"/>
        <v>#DIV/0!</v>
      </c>
      <c r="F337" s="124" t="e">
        <f t="shared" ca="1" si="17"/>
        <v>#DIV/0!</v>
      </c>
      <c r="G337" s="124" t="e">
        <f t="shared" ca="1" si="18"/>
        <v>#DIV/0!</v>
      </c>
      <c r="H337" s="124" t="e">
        <f t="shared" ca="1" si="19"/>
        <v>#DIV/0!</v>
      </c>
      <c r="I337" s="192">
        <f t="shared" si="20"/>
        <v>25.666666666666668</v>
      </c>
      <c r="J337" s="125">
        <f t="shared" si="23"/>
        <v>0</v>
      </c>
      <c r="K337" s="125">
        <f>J337*('P2 - Financials'!$C$56/12)</f>
        <v>0</v>
      </c>
      <c r="L337" s="125">
        <f t="shared" si="21"/>
        <v>0</v>
      </c>
      <c r="M337" s="125" t="e">
        <f t="shared" ca="1" si="24"/>
        <v>#DIV/0!</v>
      </c>
      <c r="N337" s="125">
        <f t="shared" si="25"/>
        <v>175059.14918659785</v>
      </c>
      <c r="O337" s="125">
        <f>N337*('P2 - Financials'!$E$56/12)</f>
        <v>992.0018453907212</v>
      </c>
      <c r="P337" s="125">
        <f t="shared" si="22"/>
        <v>176051.15103198856</v>
      </c>
      <c r="Q337" s="139"/>
      <c r="R337" s="139"/>
      <c r="S337" s="139"/>
      <c r="T337" s="139"/>
      <c r="U337" s="135"/>
      <c r="V337" s="135"/>
      <c r="W337" s="135"/>
      <c r="X337" s="135"/>
      <c r="Y337" s="135"/>
      <c r="Z337" s="135"/>
    </row>
    <row r="338" spans="1:26" ht="23.25" customHeight="1">
      <c r="A338" s="122">
        <v>309</v>
      </c>
      <c r="B338" s="123" t="e">
        <f t="shared" ca="1" si="13"/>
        <v>#DIV/0!</v>
      </c>
      <c r="C338" s="123" t="e">
        <f t="shared" ca="1" si="14"/>
        <v>#DIV/0!</v>
      </c>
      <c r="D338" s="124" t="e">
        <f t="shared" ca="1" si="15"/>
        <v>#DIV/0!</v>
      </c>
      <c r="E338" s="124" t="e">
        <f t="shared" ca="1" si="16"/>
        <v>#DIV/0!</v>
      </c>
      <c r="F338" s="124" t="e">
        <f t="shared" ca="1" si="17"/>
        <v>#DIV/0!</v>
      </c>
      <c r="G338" s="124" t="e">
        <f t="shared" ca="1" si="18"/>
        <v>#DIV/0!</v>
      </c>
      <c r="H338" s="124" t="e">
        <f t="shared" ca="1" si="19"/>
        <v>#DIV/0!</v>
      </c>
      <c r="I338" s="192">
        <f t="shared" si="20"/>
        <v>25.75</v>
      </c>
      <c r="J338" s="125">
        <f t="shared" si="23"/>
        <v>0</v>
      </c>
      <c r="K338" s="125">
        <f>J338*('P2 - Financials'!$C$56/12)</f>
        <v>0</v>
      </c>
      <c r="L338" s="125">
        <f t="shared" si="21"/>
        <v>0</v>
      </c>
      <c r="M338" s="125" t="e">
        <f t="shared" ca="1" si="24"/>
        <v>#DIV/0!</v>
      </c>
      <c r="N338" s="125">
        <f t="shared" si="25"/>
        <v>176051.15103198856</v>
      </c>
      <c r="O338" s="125">
        <f>N338*('P2 - Financials'!$E$56/12)</f>
        <v>997.62318918126857</v>
      </c>
      <c r="P338" s="125">
        <f t="shared" si="22"/>
        <v>177048.77422116982</v>
      </c>
      <c r="Q338" s="139"/>
      <c r="R338" s="139"/>
      <c r="S338" s="139"/>
      <c r="T338" s="139"/>
      <c r="U338" s="135"/>
      <c r="V338" s="135"/>
      <c r="W338" s="135"/>
      <c r="X338" s="135"/>
      <c r="Y338" s="135"/>
      <c r="Z338" s="135"/>
    </row>
    <row r="339" spans="1:26" ht="23.25" customHeight="1">
      <c r="A339" s="122">
        <v>310</v>
      </c>
      <c r="B339" s="123" t="e">
        <f t="shared" ca="1" si="13"/>
        <v>#DIV/0!</v>
      </c>
      <c r="C339" s="123" t="e">
        <f t="shared" ca="1" si="14"/>
        <v>#DIV/0!</v>
      </c>
      <c r="D339" s="124" t="e">
        <f t="shared" ca="1" si="15"/>
        <v>#DIV/0!</v>
      </c>
      <c r="E339" s="124" t="e">
        <f t="shared" ca="1" si="16"/>
        <v>#DIV/0!</v>
      </c>
      <c r="F339" s="124" t="e">
        <f t="shared" ca="1" si="17"/>
        <v>#DIV/0!</v>
      </c>
      <c r="G339" s="124" t="e">
        <f t="shared" ca="1" si="18"/>
        <v>#DIV/0!</v>
      </c>
      <c r="H339" s="124" t="e">
        <f t="shared" ca="1" si="19"/>
        <v>#DIV/0!</v>
      </c>
      <c r="I339" s="192">
        <f t="shared" si="20"/>
        <v>25.833333333333332</v>
      </c>
      <c r="J339" s="125">
        <f t="shared" si="23"/>
        <v>0</v>
      </c>
      <c r="K339" s="125">
        <f>J339*('P2 - Financials'!$C$56/12)</f>
        <v>0</v>
      </c>
      <c r="L339" s="125">
        <f t="shared" si="21"/>
        <v>0</v>
      </c>
      <c r="M339" s="125" t="e">
        <f t="shared" ca="1" si="24"/>
        <v>#DIV/0!</v>
      </c>
      <c r="N339" s="125">
        <f t="shared" si="25"/>
        <v>177048.77422116982</v>
      </c>
      <c r="O339" s="125">
        <f>N339*('P2 - Financials'!$E$56/12)</f>
        <v>1003.2763872532958</v>
      </c>
      <c r="P339" s="125">
        <f t="shared" si="22"/>
        <v>178052.0506084231</v>
      </c>
      <c r="Q339" s="139"/>
      <c r="R339" s="139"/>
      <c r="S339" s="139"/>
      <c r="T339" s="139"/>
      <c r="U339" s="135"/>
      <c r="V339" s="135"/>
      <c r="W339" s="135"/>
      <c r="X339" s="135"/>
      <c r="Y339" s="135"/>
      <c r="Z339" s="135"/>
    </row>
    <row r="340" spans="1:26" ht="23.25" customHeight="1">
      <c r="A340" s="122">
        <v>311</v>
      </c>
      <c r="B340" s="123" t="e">
        <f t="shared" ca="1" si="13"/>
        <v>#DIV/0!</v>
      </c>
      <c r="C340" s="123" t="e">
        <f t="shared" ca="1" si="14"/>
        <v>#DIV/0!</v>
      </c>
      <c r="D340" s="124" t="e">
        <f t="shared" ca="1" si="15"/>
        <v>#DIV/0!</v>
      </c>
      <c r="E340" s="124" t="e">
        <f t="shared" ca="1" si="16"/>
        <v>#DIV/0!</v>
      </c>
      <c r="F340" s="124" t="e">
        <f t="shared" ca="1" si="17"/>
        <v>#DIV/0!</v>
      </c>
      <c r="G340" s="124" t="e">
        <f t="shared" ca="1" si="18"/>
        <v>#DIV/0!</v>
      </c>
      <c r="H340" s="124" t="e">
        <f t="shared" ca="1" si="19"/>
        <v>#DIV/0!</v>
      </c>
      <c r="I340" s="192">
        <f t="shared" si="20"/>
        <v>25.916666666666668</v>
      </c>
      <c r="J340" s="125">
        <f t="shared" si="23"/>
        <v>0</v>
      </c>
      <c r="K340" s="125">
        <f>J340*('P2 - Financials'!$C$56/12)</f>
        <v>0</v>
      </c>
      <c r="L340" s="125">
        <f t="shared" si="21"/>
        <v>0</v>
      </c>
      <c r="M340" s="125" t="e">
        <f t="shared" ca="1" si="24"/>
        <v>#DIV/0!</v>
      </c>
      <c r="N340" s="125">
        <f t="shared" si="25"/>
        <v>178052.0506084231</v>
      </c>
      <c r="O340" s="125">
        <f>N340*('P2 - Financials'!$E$56/12)</f>
        <v>1008.9616201143976</v>
      </c>
      <c r="P340" s="125">
        <f t="shared" si="22"/>
        <v>179061.0122285375</v>
      </c>
      <c r="Q340" s="139"/>
      <c r="R340" s="139"/>
      <c r="S340" s="139"/>
      <c r="T340" s="139"/>
      <c r="U340" s="135"/>
      <c r="V340" s="135"/>
      <c r="W340" s="135"/>
      <c r="X340" s="135"/>
      <c r="Y340" s="135"/>
      <c r="Z340" s="135"/>
    </row>
    <row r="341" spans="1:26" ht="23.25" customHeight="1">
      <c r="A341" s="122">
        <v>312</v>
      </c>
      <c r="B341" s="123" t="e">
        <f t="shared" ca="1" si="13"/>
        <v>#DIV/0!</v>
      </c>
      <c r="C341" s="123" t="e">
        <f t="shared" ca="1" si="14"/>
        <v>#DIV/0!</v>
      </c>
      <c r="D341" s="124" t="e">
        <f t="shared" ca="1" si="15"/>
        <v>#DIV/0!</v>
      </c>
      <c r="E341" s="124" t="e">
        <f t="shared" ca="1" si="16"/>
        <v>#DIV/0!</v>
      </c>
      <c r="F341" s="124" t="e">
        <f t="shared" ca="1" si="17"/>
        <v>#DIV/0!</v>
      </c>
      <c r="G341" s="124" t="e">
        <f t="shared" ca="1" si="18"/>
        <v>#DIV/0!</v>
      </c>
      <c r="H341" s="124" t="e">
        <f t="shared" ca="1" si="19"/>
        <v>#DIV/0!</v>
      </c>
      <c r="I341" s="192">
        <f t="shared" si="20"/>
        <v>26</v>
      </c>
      <c r="J341" s="125">
        <f t="shared" si="23"/>
        <v>0</v>
      </c>
      <c r="K341" s="125">
        <f>J341*('P2 - Financials'!$C$56/12)</f>
        <v>0</v>
      </c>
      <c r="L341" s="125">
        <f t="shared" si="21"/>
        <v>0</v>
      </c>
      <c r="M341" s="125" t="e">
        <f t="shared" ca="1" si="24"/>
        <v>#DIV/0!</v>
      </c>
      <c r="N341" s="125">
        <f t="shared" si="25"/>
        <v>179061.0122285375</v>
      </c>
      <c r="O341" s="125">
        <f>N341*('P2 - Financials'!$E$56/12)</f>
        <v>1014.6790692950459</v>
      </c>
      <c r="P341" s="125">
        <f t="shared" si="22"/>
        <v>180075.69129783256</v>
      </c>
      <c r="Q341" s="139"/>
      <c r="R341" s="139"/>
      <c r="S341" s="139"/>
      <c r="T341" s="139"/>
      <c r="U341" s="135"/>
      <c r="V341" s="135"/>
      <c r="W341" s="135"/>
      <c r="X341" s="135"/>
      <c r="Y341" s="135"/>
      <c r="Z341" s="135"/>
    </row>
    <row r="342" spans="1:26" ht="23.25" customHeight="1">
      <c r="A342" s="122">
        <v>313</v>
      </c>
      <c r="B342" s="123" t="e">
        <f t="shared" ca="1" si="13"/>
        <v>#DIV/0!</v>
      </c>
      <c r="C342" s="123" t="e">
        <f t="shared" ca="1" si="14"/>
        <v>#DIV/0!</v>
      </c>
      <c r="D342" s="124" t="e">
        <f t="shared" ca="1" si="15"/>
        <v>#DIV/0!</v>
      </c>
      <c r="E342" s="124" t="e">
        <f t="shared" ca="1" si="16"/>
        <v>#DIV/0!</v>
      </c>
      <c r="F342" s="124" t="e">
        <f t="shared" ca="1" si="17"/>
        <v>#DIV/0!</v>
      </c>
      <c r="G342" s="124" t="e">
        <f t="shared" ca="1" si="18"/>
        <v>#DIV/0!</v>
      </c>
      <c r="H342" s="124" t="e">
        <f t="shared" ca="1" si="19"/>
        <v>#DIV/0!</v>
      </c>
      <c r="I342" s="192">
        <f t="shared" si="20"/>
        <v>26.083333333333332</v>
      </c>
      <c r="J342" s="125">
        <f t="shared" si="23"/>
        <v>0</v>
      </c>
      <c r="K342" s="125">
        <f>J342*('P2 - Financials'!$C$56/12)</f>
        <v>0</v>
      </c>
      <c r="L342" s="125">
        <f t="shared" si="21"/>
        <v>0</v>
      </c>
      <c r="M342" s="125" t="e">
        <f t="shared" ca="1" si="24"/>
        <v>#DIV/0!</v>
      </c>
      <c r="N342" s="125">
        <f t="shared" si="25"/>
        <v>180075.69129783256</v>
      </c>
      <c r="O342" s="125">
        <f>N342*('P2 - Financials'!$E$56/12)</f>
        <v>1020.4289173543846</v>
      </c>
      <c r="P342" s="125">
        <f t="shared" si="22"/>
        <v>181096.12021518694</v>
      </c>
      <c r="Q342" s="139"/>
      <c r="R342" s="139"/>
      <c r="S342" s="139"/>
      <c r="T342" s="139"/>
      <c r="U342" s="135"/>
      <c r="V342" s="135"/>
      <c r="W342" s="135"/>
      <c r="X342" s="135"/>
      <c r="Y342" s="135"/>
      <c r="Z342" s="135"/>
    </row>
    <row r="343" spans="1:26" ht="23.25" customHeight="1">
      <c r="A343" s="122">
        <v>314</v>
      </c>
      <c r="B343" s="123" t="e">
        <f t="shared" ca="1" si="13"/>
        <v>#DIV/0!</v>
      </c>
      <c r="C343" s="123" t="e">
        <f t="shared" ca="1" si="14"/>
        <v>#DIV/0!</v>
      </c>
      <c r="D343" s="124" t="e">
        <f t="shared" ca="1" si="15"/>
        <v>#DIV/0!</v>
      </c>
      <c r="E343" s="124" t="e">
        <f t="shared" ca="1" si="16"/>
        <v>#DIV/0!</v>
      </c>
      <c r="F343" s="124" t="e">
        <f t="shared" ca="1" si="17"/>
        <v>#DIV/0!</v>
      </c>
      <c r="G343" s="124" t="e">
        <f t="shared" ca="1" si="18"/>
        <v>#DIV/0!</v>
      </c>
      <c r="H343" s="124" t="e">
        <f t="shared" ca="1" si="19"/>
        <v>#DIV/0!</v>
      </c>
      <c r="I343" s="192">
        <f t="shared" si="20"/>
        <v>26.166666666666668</v>
      </c>
      <c r="J343" s="125">
        <f t="shared" si="23"/>
        <v>0</v>
      </c>
      <c r="K343" s="125">
        <f>J343*('P2 - Financials'!$C$56/12)</f>
        <v>0</v>
      </c>
      <c r="L343" s="125">
        <f t="shared" si="21"/>
        <v>0</v>
      </c>
      <c r="M343" s="125" t="e">
        <f t="shared" ca="1" si="24"/>
        <v>#DIV/0!</v>
      </c>
      <c r="N343" s="125">
        <f t="shared" si="25"/>
        <v>181096.12021518694</v>
      </c>
      <c r="O343" s="125">
        <f>N343*('P2 - Financials'!$E$56/12)</f>
        <v>1026.2113478860595</v>
      </c>
      <c r="P343" s="125">
        <f t="shared" si="22"/>
        <v>182122.33156307301</v>
      </c>
      <c r="Q343" s="139"/>
      <c r="R343" s="139"/>
      <c r="S343" s="139"/>
      <c r="T343" s="139"/>
      <c r="U343" s="135"/>
      <c r="V343" s="135"/>
      <c r="W343" s="135"/>
      <c r="X343" s="135"/>
      <c r="Y343" s="135"/>
      <c r="Z343" s="135"/>
    </row>
    <row r="344" spans="1:26" ht="23.25" customHeight="1">
      <c r="A344" s="122">
        <v>315</v>
      </c>
      <c r="B344" s="123" t="e">
        <f t="shared" ca="1" si="13"/>
        <v>#DIV/0!</v>
      </c>
      <c r="C344" s="123" t="e">
        <f t="shared" ca="1" si="14"/>
        <v>#DIV/0!</v>
      </c>
      <c r="D344" s="124" t="e">
        <f t="shared" ca="1" si="15"/>
        <v>#DIV/0!</v>
      </c>
      <c r="E344" s="124" t="e">
        <f t="shared" ca="1" si="16"/>
        <v>#DIV/0!</v>
      </c>
      <c r="F344" s="124" t="e">
        <f t="shared" ca="1" si="17"/>
        <v>#DIV/0!</v>
      </c>
      <c r="G344" s="124" t="e">
        <f t="shared" ca="1" si="18"/>
        <v>#DIV/0!</v>
      </c>
      <c r="H344" s="124" t="e">
        <f t="shared" ca="1" si="19"/>
        <v>#DIV/0!</v>
      </c>
      <c r="I344" s="192">
        <f t="shared" si="20"/>
        <v>26.25</v>
      </c>
      <c r="J344" s="125">
        <f t="shared" si="23"/>
        <v>0</v>
      </c>
      <c r="K344" s="125">
        <f>J344*('P2 - Financials'!$C$56/12)</f>
        <v>0</v>
      </c>
      <c r="L344" s="125">
        <f t="shared" si="21"/>
        <v>0</v>
      </c>
      <c r="M344" s="125" t="e">
        <f t="shared" ca="1" si="24"/>
        <v>#DIV/0!</v>
      </c>
      <c r="N344" s="125">
        <f t="shared" si="25"/>
        <v>182122.33156307301</v>
      </c>
      <c r="O344" s="125">
        <f>N344*('P2 - Financials'!$E$56/12)</f>
        <v>1032.0265455240803</v>
      </c>
      <c r="P344" s="125">
        <f t="shared" si="22"/>
        <v>183154.35810859708</v>
      </c>
      <c r="Q344" s="139"/>
      <c r="R344" s="139"/>
      <c r="S344" s="139"/>
      <c r="T344" s="139"/>
      <c r="U344" s="135"/>
      <c r="V344" s="135"/>
      <c r="W344" s="135"/>
      <c r="X344" s="135"/>
      <c r="Y344" s="135"/>
      <c r="Z344" s="135"/>
    </row>
    <row r="345" spans="1:26" ht="23.25" customHeight="1">
      <c r="A345" s="122">
        <v>316</v>
      </c>
      <c r="B345" s="123" t="e">
        <f t="shared" ca="1" si="13"/>
        <v>#DIV/0!</v>
      </c>
      <c r="C345" s="123" t="e">
        <f t="shared" ca="1" si="14"/>
        <v>#DIV/0!</v>
      </c>
      <c r="D345" s="124" t="e">
        <f t="shared" ca="1" si="15"/>
        <v>#DIV/0!</v>
      </c>
      <c r="E345" s="124" t="e">
        <f t="shared" ca="1" si="16"/>
        <v>#DIV/0!</v>
      </c>
      <c r="F345" s="124" t="e">
        <f t="shared" ca="1" si="17"/>
        <v>#DIV/0!</v>
      </c>
      <c r="G345" s="124" t="e">
        <f t="shared" ca="1" si="18"/>
        <v>#DIV/0!</v>
      </c>
      <c r="H345" s="124" t="e">
        <f t="shared" ca="1" si="19"/>
        <v>#DIV/0!</v>
      </c>
      <c r="I345" s="192">
        <f t="shared" si="20"/>
        <v>26.333333333333332</v>
      </c>
      <c r="J345" s="125">
        <f t="shared" si="23"/>
        <v>0</v>
      </c>
      <c r="K345" s="125">
        <f>J345*('P2 - Financials'!$C$56/12)</f>
        <v>0</v>
      </c>
      <c r="L345" s="125">
        <f t="shared" si="21"/>
        <v>0</v>
      </c>
      <c r="M345" s="125" t="e">
        <f t="shared" ca="1" si="24"/>
        <v>#DIV/0!</v>
      </c>
      <c r="N345" s="125">
        <f t="shared" si="25"/>
        <v>183154.35810859708</v>
      </c>
      <c r="O345" s="125">
        <f>N345*('P2 - Financials'!$E$56/12)</f>
        <v>1037.8746959487169</v>
      </c>
      <c r="P345" s="125">
        <f t="shared" si="22"/>
        <v>184192.23280454578</v>
      </c>
      <c r="Q345" s="139"/>
      <c r="R345" s="139"/>
      <c r="S345" s="139"/>
      <c r="T345" s="139"/>
      <c r="U345" s="135"/>
      <c r="V345" s="135"/>
      <c r="W345" s="135"/>
      <c r="X345" s="135"/>
      <c r="Y345" s="135"/>
      <c r="Z345" s="135"/>
    </row>
    <row r="346" spans="1:26" ht="23.25" customHeight="1">
      <c r="A346" s="122">
        <v>317</v>
      </c>
      <c r="B346" s="123" t="e">
        <f t="shared" ca="1" si="13"/>
        <v>#DIV/0!</v>
      </c>
      <c r="C346" s="123" t="e">
        <f t="shared" ca="1" si="14"/>
        <v>#DIV/0!</v>
      </c>
      <c r="D346" s="124" t="e">
        <f t="shared" ca="1" si="15"/>
        <v>#DIV/0!</v>
      </c>
      <c r="E346" s="124" t="e">
        <f t="shared" ca="1" si="16"/>
        <v>#DIV/0!</v>
      </c>
      <c r="F346" s="124" t="e">
        <f t="shared" ca="1" si="17"/>
        <v>#DIV/0!</v>
      </c>
      <c r="G346" s="124" t="e">
        <f t="shared" ca="1" si="18"/>
        <v>#DIV/0!</v>
      </c>
      <c r="H346" s="124" t="e">
        <f t="shared" ca="1" si="19"/>
        <v>#DIV/0!</v>
      </c>
      <c r="I346" s="192">
        <f t="shared" si="20"/>
        <v>26.416666666666668</v>
      </c>
      <c r="J346" s="125">
        <f t="shared" si="23"/>
        <v>0</v>
      </c>
      <c r="K346" s="125">
        <f>J346*('P2 - Financials'!$C$56/12)</f>
        <v>0</v>
      </c>
      <c r="L346" s="125">
        <f t="shared" si="21"/>
        <v>0</v>
      </c>
      <c r="M346" s="125" t="e">
        <f t="shared" ca="1" si="24"/>
        <v>#DIV/0!</v>
      </c>
      <c r="N346" s="125">
        <f t="shared" si="25"/>
        <v>184192.23280454578</v>
      </c>
      <c r="O346" s="125">
        <f>N346*('P2 - Financials'!$E$56/12)</f>
        <v>1043.7559858924262</v>
      </c>
      <c r="P346" s="125">
        <f t="shared" si="22"/>
        <v>185235.98879043822</v>
      </c>
      <c r="Q346" s="139"/>
      <c r="R346" s="139"/>
      <c r="S346" s="139"/>
      <c r="T346" s="139"/>
      <c r="U346" s="135"/>
      <c r="V346" s="135"/>
      <c r="W346" s="135"/>
      <c r="X346" s="135"/>
      <c r="Y346" s="135"/>
      <c r="Z346" s="135"/>
    </row>
    <row r="347" spans="1:26" ht="23.25" customHeight="1">
      <c r="A347" s="122">
        <v>318</v>
      </c>
      <c r="B347" s="123" t="e">
        <f t="shared" ca="1" si="13"/>
        <v>#DIV/0!</v>
      </c>
      <c r="C347" s="123" t="e">
        <f t="shared" ca="1" si="14"/>
        <v>#DIV/0!</v>
      </c>
      <c r="D347" s="124" t="e">
        <f t="shared" ca="1" si="15"/>
        <v>#DIV/0!</v>
      </c>
      <c r="E347" s="124" t="e">
        <f t="shared" ca="1" si="16"/>
        <v>#DIV/0!</v>
      </c>
      <c r="F347" s="124" t="e">
        <f t="shared" ca="1" si="17"/>
        <v>#DIV/0!</v>
      </c>
      <c r="G347" s="124" t="e">
        <f t="shared" ca="1" si="18"/>
        <v>#DIV/0!</v>
      </c>
      <c r="H347" s="124" t="e">
        <f t="shared" ca="1" si="19"/>
        <v>#DIV/0!</v>
      </c>
      <c r="I347" s="192">
        <f t="shared" si="20"/>
        <v>26.5</v>
      </c>
      <c r="J347" s="125">
        <f t="shared" si="23"/>
        <v>0</v>
      </c>
      <c r="K347" s="125">
        <f>J347*('P2 - Financials'!$C$56/12)</f>
        <v>0</v>
      </c>
      <c r="L347" s="125">
        <f t="shared" si="21"/>
        <v>0</v>
      </c>
      <c r="M347" s="125" t="e">
        <f t="shared" ca="1" si="24"/>
        <v>#DIV/0!</v>
      </c>
      <c r="N347" s="125">
        <f t="shared" si="25"/>
        <v>185235.98879043822</v>
      </c>
      <c r="O347" s="125">
        <f>N347*('P2 - Financials'!$E$56/12)</f>
        <v>1049.6706031458166</v>
      </c>
      <c r="P347" s="125">
        <f t="shared" si="22"/>
        <v>186285.65939358404</v>
      </c>
      <c r="Q347" s="139"/>
      <c r="R347" s="139"/>
      <c r="S347" s="139"/>
      <c r="T347" s="139"/>
      <c r="U347" s="135"/>
      <c r="V347" s="135"/>
      <c r="W347" s="135"/>
      <c r="X347" s="135"/>
      <c r="Y347" s="135"/>
      <c r="Z347" s="135"/>
    </row>
    <row r="348" spans="1:26" ht="23.25" customHeight="1">
      <c r="A348" s="122">
        <v>319</v>
      </c>
      <c r="B348" s="123" t="e">
        <f t="shared" ca="1" si="13"/>
        <v>#DIV/0!</v>
      </c>
      <c r="C348" s="123" t="e">
        <f t="shared" ca="1" si="14"/>
        <v>#DIV/0!</v>
      </c>
      <c r="D348" s="124" t="e">
        <f t="shared" ca="1" si="15"/>
        <v>#DIV/0!</v>
      </c>
      <c r="E348" s="124" t="e">
        <f t="shared" ca="1" si="16"/>
        <v>#DIV/0!</v>
      </c>
      <c r="F348" s="124" t="e">
        <f t="shared" ca="1" si="17"/>
        <v>#DIV/0!</v>
      </c>
      <c r="G348" s="124" t="e">
        <f t="shared" ca="1" si="18"/>
        <v>#DIV/0!</v>
      </c>
      <c r="H348" s="124" t="e">
        <f t="shared" ca="1" si="19"/>
        <v>#DIV/0!</v>
      </c>
      <c r="I348" s="192">
        <f t="shared" si="20"/>
        <v>26.583333333333332</v>
      </c>
      <c r="J348" s="125">
        <f t="shared" si="23"/>
        <v>0</v>
      </c>
      <c r="K348" s="125">
        <f>J348*('P2 - Financials'!$C$56/12)</f>
        <v>0</v>
      </c>
      <c r="L348" s="125">
        <f t="shared" si="21"/>
        <v>0</v>
      </c>
      <c r="M348" s="125" t="e">
        <f t="shared" ca="1" si="24"/>
        <v>#DIV/0!</v>
      </c>
      <c r="N348" s="125">
        <f t="shared" si="25"/>
        <v>186285.65939358404</v>
      </c>
      <c r="O348" s="125">
        <f>N348*('P2 - Financials'!$E$56/12)</f>
        <v>1055.6187365636429</v>
      </c>
      <c r="P348" s="125">
        <f t="shared" si="22"/>
        <v>187341.27813014766</v>
      </c>
      <c r="Q348" s="139"/>
      <c r="R348" s="139"/>
      <c r="S348" s="139"/>
      <c r="T348" s="139"/>
      <c r="U348" s="135"/>
      <c r="V348" s="135"/>
      <c r="W348" s="135"/>
      <c r="X348" s="135"/>
      <c r="Y348" s="135"/>
      <c r="Z348" s="135"/>
    </row>
    <row r="349" spans="1:26" ht="23.25" customHeight="1">
      <c r="A349" s="122">
        <v>320</v>
      </c>
      <c r="B349" s="123" t="e">
        <f t="shared" ca="1" si="13"/>
        <v>#DIV/0!</v>
      </c>
      <c r="C349" s="123" t="e">
        <f t="shared" ca="1" si="14"/>
        <v>#DIV/0!</v>
      </c>
      <c r="D349" s="124" t="e">
        <f t="shared" ca="1" si="15"/>
        <v>#DIV/0!</v>
      </c>
      <c r="E349" s="124" t="e">
        <f t="shared" ca="1" si="16"/>
        <v>#DIV/0!</v>
      </c>
      <c r="F349" s="124" t="e">
        <f t="shared" ca="1" si="17"/>
        <v>#DIV/0!</v>
      </c>
      <c r="G349" s="124" t="e">
        <f t="shared" ca="1" si="18"/>
        <v>#DIV/0!</v>
      </c>
      <c r="H349" s="124" t="e">
        <f t="shared" ca="1" si="19"/>
        <v>#DIV/0!</v>
      </c>
      <c r="I349" s="192">
        <f t="shared" si="20"/>
        <v>26.666666666666668</v>
      </c>
      <c r="J349" s="125">
        <f t="shared" si="23"/>
        <v>0</v>
      </c>
      <c r="K349" s="125">
        <f>J349*('P2 - Financials'!$C$56/12)</f>
        <v>0</v>
      </c>
      <c r="L349" s="125">
        <f t="shared" si="21"/>
        <v>0</v>
      </c>
      <c r="M349" s="125" t="e">
        <f t="shared" ca="1" si="24"/>
        <v>#DIV/0!</v>
      </c>
      <c r="N349" s="125">
        <f t="shared" si="25"/>
        <v>187341.27813014766</v>
      </c>
      <c r="O349" s="125">
        <f>N349*('P2 - Financials'!$E$56/12)</f>
        <v>1061.600576070837</v>
      </c>
      <c r="P349" s="125">
        <f t="shared" si="22"/>
        <v>188402.8787062185</v>
      </c>
      <c r="Q349" s="139"/>
      <c r="R349" s="139"/>
      <c r="S349" s="139"/>
      <c r="T349" s="139"/>
      <c r="U349" s="135"/>
      <c r="V349" s="135"/>
      <c r="W349" s="135"/>
      <c r="X349" s="135"/>
      <c r="Y349" s="135"/>
      <c r="Z349" s="135"/>
    </row>
    <row r="350" spans="1:26" ht="23.25" customHeight="1">
      <c r="A350" s="122">
        <v>321</v>
      </c>
      <c r="B350" s="123" t="e">
        <f t="shared" ca="1" si="13"/>
        <v>#DIV/0!</v>
      </c>
      <c r="C350" s="123" t="e">
        <f t="shared" ca="1" si="14"/>
        <v>#DIV/0!</v>
      </c>
      <c r="D350" s="124" t="e">
        <f t="shared" ca="1" si="15"/>
        <v>#DIV/0!</v>
      </c>
      <c r="E350" s="124" t="e">
        <f t="shared" ca="1" si="16"/>
        <v>#DIV/0!</v>
      </c>
      <c r="F350" s="124" t="e">
        <f t="shared" ca="1" si="17"/>
        <v>#DIV/0!</v>
      </c>
      <c r="G350" s="124" t="e">
        <f t="shared" ca="1" si="18"/>
        <v>#DIV/0!</v>
      </c>
      <c r="H350" s="124" t="e">
        <f t="shared" ca="1" si="19"/>
        <v>#DIV/0!</v>
      </c>
      <c r="I350" s="192">
        <f t="shared" si="20"/>
        <v>26.75</v>
      </c>
      <c r="J350" s="125">
        <f t="shared" si="23"/>
        <v>0</v>
      </c>
      <c r="K350" s="125">
        <f>J350*('P2 - Financials'!$C$56/12)</f>
        <v>0</v>
      </c>
      <c r="L350" s="125">
        <f t="shared" si="21"/>
        <v>0</v>
      </c>
      <c r="M350" s="125" t="e">
        <f t="shared" ca="1" si="24"/>
        <v>#DIV/0!</v>
      </c>
      <c r="N350" s="125">
        <f t="shared" si="25"/>
        <v>188402.8787062185</v>
      </c>
      <c r="O350" s="125">
        <f>N350*('P2 - Financials'!$E$56/12)</f>
        <v>1067.6163126685715</v>
      </c>
      <c r="P350" s="125">
        <f t="shared" si="22"/>
        <v>189470.49501888707</v>
      </c>
      <c r="Q350" s="139"/>
      <c r="R350" s="139"/>
      <c r="S350" s="139"/>
      <c r="T350" s="139"/>
      <c r="U350" s="135"/>
      <c r="V350" s="135"/>
      <c r="W350" s="135"/>
      <c r="X350" s="135"/>
      <c r="Y350" s="135"/>
      <c r="Z350" s="135"/>
    </row>
    <row r="351" spans="1:26" ht="23.25" customHeight="1">
      <c r="A351" s="122">
        <v>322</v>
      </c>
      <c r="B351" s="123" t="e">
        <f t="shared" ca="1" si="13"/>
        <v>#DIV/0!</v>
      </c>
      <c r="C351" s="123" t="e">
        <f t="shared" ca="1" si="14"/>
        <v>#DIV/0!</v>
      </c>
      <c r="D351" s="124" t="e">
        <f t="shared" ca="1" si="15"/>
        <v>#DIV/0!</v>
      </c>
      <c r="E351" s="124" t="e">
        <f t="shared" ca="1" si="16"/>
        <v>#DIV/0!</v>
      </c>
      <c r="F351" s="124" t="e">
        <f t="shared" ca="1" si="17"/>
        <v>#DIV/0!</v>
      </c>
      <c r="G351" s="124" t="e">
        <f t="shared" ca="1" si="18"/>
        <v>#DIV/0!</v>
      </c>
      <c r="H351" s="124" t="e">
        <f t="shared" ca="1" si="19"/>
        <v>#DIV/0!</v>
      </c>
      <c r="I351" s="192">
        <f t="shared" si="20"/>
        <v>26.833333333333332</v>
      </c>
      <c r="J351" s="125">
        <f t="shared" si="23"/>
        <v>0</v>
      </c>
      <c r="K351" s="125">
        <f>J351*('P2 - Financials'!$C$56/12)</f>
        <v>0</v>
      </c>
      <c r="L351" s="125">
        <f t="shared" si="21"/>
        <v>0</v>
      </c>
      <c r="M351" s="125" t="e">
        <f t="shared" ca="1" si="24"/>
        <v>#DIV/0!</v>
      </c>
      <c r="N351" s="125">
        <f t="shared" si="25"/>
        <v>189470.49501888707</v>
      </c>
      <c r="O351" s="125">
        <f>N351*('P2 - Financials'!$E$56/12)</f>
        <v>1073.6661384403601</v>
      </c>
      <c r="P351" s="125">
        <f t="shared" si="22"/>
        <v>190544.16115732744</v>
      </c>
      <c r="Q351" s="139"/>
      <c r="R351" s="139"/>
      <c r="S351" s="139"/>
      <c r="T351" s="139"/>
      <c r="U351" s="135"/>
      <c r="V351" s="135"/>
      <c r="W351" s="135"/>
      <c r="X351" s="135"/>
      <c r="Y351" s="135"/>
      <c r="Z351" s="135"/>
    </row>
    <row r="352" spans="1:26" ht="23.25" customHeight="1">
      <c r="A352" s="122">
        <v>323</v>
      </c>
      <c r="B352" s="123" t="e">
        <f t="shared" ca="1" si="13"/>
        <v>#DIV/0!</v>
      </c>
      <c r="C352" s="123" t="e">
        <f t="shared" ca="1" si="14"/>
        <v>#DIV/0!</v>
      </c>
      <c r="D352" s="124" t="e">
        <f t="shared" ca="1" si="15"/>
        <v>#DIV/0!</v>
      </c>
      <c r="E352" s="124" t="e">
        <f t="shared" ca="1" si="16"/>
        <v>#DIV/0!</v>
      </c>
      <c r="F352" s="124" t="e">
        <f t="shared" ca="1" si="17"/>
        <v>#DIV/0!</v>
      </c>
      <c r="G352" s="124" t="e">
        <f t="shared" ca="1" si="18"/>
        <v>#DIV/0!</v>
      </c>
      <c r="H352" s="124" t="e">
        <f t="shared" ca="1" si="19"/>
        <v>#DIV/0!</v>
      </c>
      <c r="I352" s="192">
        <f t="shared" si="20"/>
        <v>26.916666666666668</v>
      </c>
      <c r="J352" s="125">
        <f t="shared" si="23"/>
        <v>0</v>
      </c>
      <c r="K352" s="125">
        <f>J352*('P2 - Financials'!$C$56/12)</f>
        <v>0</v>
      </c>
      <c r="L352" s="125">
        <f t="shared" si="21"/>
        <v>0</v>
      </c>
      <c r="M352" s="125" t="e">
        <f t="shared" ca="1" si="24"/>
        <v>#DIV/0!</v>
      </c>
      <c r="N352" s="125">
        <f t="shared" si="25"/>
        <v>190544.16115732744</v>
      </c>
      <c r="O352" s="125">
        <f>N352*('P2 - Financials'!$E$56/12)</f>
        <v>1079.750246558189</v>
      </c>
      <c r="P352" s="125">
        <f t="shared" si="22"/>
        <v>191623.91140388564</v>
      </c>
      <c r="Q352" s="139"/>
      <c r="R352" s="139"/>
      <c r="S352" s="139"/>
      <c r="T352" s="139"/>
      <c r="U352" s="135"/>
      <c r="V352" s="135"/>
      <c r="W352" s="135"/>
      <c r="X352" s="135"/>
      <c r="Y352" s="135"/>
      <c r="Z352" s="135"/>
    </row>
    <row r="353" spans="1:26" ht="23.25" customHeight="1">
      <c r="A353" s="122">
        <v>324</v>
      </c>
      <c r="B353" s="123" t="e">
        <f t="shared" ca="1" si="13"/>
        <v>#DIV/0!</v>
      </c>
      <c r="C353" s="123" t="e">
        <f t="shared" ca="1" si="14"/>
        <v>#DIV/0!</v>
      </c>
      <c r="D353" s="124" t="e">
        <f t="shared" ca="1" si="15"/>
        <v>#DIV/0!</v>
      </c>
      <c r="E353" s="124" t="e">
        <f t="shared" ca="1" si="16"/>
        <v>#DIV/0!</v>
      </c>
      <c r="F353" s="124" t="e">
        <f t="shared" ca="1" si="17"/>
        <v>#DIV/0!</v>
      </c>
      <c r="G353" s="124" t="e">
        <f t="shared" ca="1" si="18"/>
        <v>#DIV/0!</v>
      </c>
      <c r="H353" s="124" t="e">
        <f t="shared" ca="1" si="19"/>
        <v>#DIV/0!</v>
      </c>
      <c r="I353" s="192">
        <f t="shared" si="20"/>
        <v>27</v>
      </c>
      <c r="J353" s="125">
        <f t="shared" si="23"/>
        <v>0</v>
      </c>
      <c r="K353" s="125">
        <f>J353*('P2 - Financials'!$C$56/12)</f>
        <v>0</v>
      </c>
      <c r="L353" s="125">
        <f t="shared" si="21"/>
        <v>0</v>
      </c>
      <c r="M353" s="125" t="e">
        <f t="shared" ca="1" si="24"/>
        <v>#DIV/0!</v>
      </c>
      <c r="N353" s="125">
        <f t="shared" si="25"/>
        <v>191623.91140388564</v>
      </c>
      <c r="O353" s="125">
        <f>N353*('P2 - Financials'!$E$56/12)</f>
        <v>1085.8688312886854</v>
      </c>
      <c r="P353" s="125">
        <f t="shared" si="22"/>
        <v>192709.78023517432</v>
      </c>
      <c r="Q353" s="139"/>
      <c r="R353" s="139"/>
      <c r="S353" s="139"/>
      <c r="T353" s="139"/>
      <c r="U353" s="135"/>
      <c r="V353" s="135"/>
      <c r="W353" s="135"/>
      <c r="X353" s="135"/>
      <c r="Y353" s="135"/>
      <c r="Z353" s="135"/>
    </row>
    <row r="354" spans="1:26" ht="23.25" customHeight="1">
      <c r="A354" s="122">
        <v>325</v>
      </c>
      <c r="B354" s="123" t="e">
        <f t="shared" ca="1" si="13"/>
        <v>#DIV/0!</v>
      </c>
      <c r="C354" s="123" t="e">
        <f t="shared" ca="1" si="14"/>
        <v>#DIV/0!</v>
      </c>
      <c r="D354" s="124" t="e">
        <f t="shared" ca="1" si="15"/>
        <v>#DIV/0!</v>
      </c>
      <c r="E354" s="124" t="e">
        <f t="shared" ca="1" si="16"/>
        <v>#DIV/0!</v>
      </c>
      <c r="F354" s="124" t="e">
        <f t="shared" ca="1" si="17"/>
        <v>#DIV/0!</v>
      </c>
      <c r="G354" s="124" t="e">
        <f t="shared" ca="1" si="18"/>
        <v>#DIV/0!</v>
      </c>
      <c r="H354" s="124" t="e">
        <f t="shared" ca="1" si="19"/>
        <v>#DIV/0!</v>
      </c>
      <c r="I354" s="192">
        <f t="shared" si="20"/>
        <v>27.083333333333332</v>
      </c>
      <c r="J354" s="125">
        <f t="shared" si="23"/>
        <v>0</v>
      </c>
      <c r="K354" s="125">
        <f>J354*('P2 - Financials'!$C$56/12)</f>
        <v>0</v>
      </c>
      <c r="L354" s="125">
        <f t="shared" si="21"/>
        <v>0</v>
      </c>
      <c r="M354" s="125" t="e">
        <f t="shared" ca="1" si="24"/>
        <v>#DIV/0!</v>
      </c>
      <c r="N354" s="125">
        <f t="shared" si="25"/>
        <v>192709.78023517432</v>
      </c>
      <c r="O354" s="125">
        <f>N354*('P2 - Financials'!$E$56/12)</f>
        <v>1092.0220879993212</v>
      </c>
      <c r="P354" s="125">
        <f t="shared" si="22"/>
        <v>193801.80232317364</v>
      </c>
      <c r="Q354" s="139"/>
      <c r="R354" s="139"/>
      <c r="S354" s="139"/>
      <c r="T354" s="139"/>
      <c r="U354" s="135"/>
      <c r="V354" s="135"/>
      <c r="W354" s="135"/>
      <c r="X354" s="135"/>
      <c r="Y354" s="135"/>
      <c r="Z354" s="135"/>
    </row>
    <row r="355" spans="1:26" ht="23.25" customHeight="1">
      <c r="A355" s="122">
        <v>326</v>
      </c>
      <c r="B355" s="123" t="e">
        <f t="shared" ca="1" si="13"/>
        <v>#DIV/0!</v>
      </c>
      <c r="C355" s="123" t="e">
        <f t="shared" ca="1" si="14"/>
        <v>#DIV/0!</v>
      </c>
      <c r="D355" s="124" t="e">
        <f t="shared" ca="1" si="15"/>
        <v>#DIV/0!</v>
      </c>
      <c r="E355" s="124" t="e">
        <f t="shared" ca="1" si="16"/>
        <v>#DIV/0!</v>
      </c>
      <c r="F355" s="124" t="e">
        <f t="shared" ca="1" si="17"/>
        <v>#DIV/0!</v>
      </c>
      <c r="G355" s="124" t="e">
        <f t="shared" ca="1" si="18"/>
        <v>#DIV/0!</v>
      </c>
      <c r="H355" s="124" t="e">
        <f t="shared" ca="1" si="19"/>
        <v>#DIV/0!</v>
      </c>
      <c r="I355" s="192">
        <f t="shared" si="20"/>
        <v>27.166666666666668</v>
      </c>
      <c r="J355" s="125">
        <f t="shared" si="23"/>
        <v>0</v>
      </c>
      <c r="K355" s="125">
        <f>J355*('P2 - Financials'!$C$56/12)</f>
        <v>0</v>
      </c>
      <c r="L355" s="125">
        <f t="shared" si="21"/>
        <v>0</v>
      </c>
      <c r="M355" s="125" t="e">
        <f t="shared" ca="1" si="24"/>
        <v>#DIV/0!</v>
      </c>
      <c r="N355" s="125">
        <f t="shared" si="25"/>
        <v>193801.80232317364</v>
      </c>
      <c r="O355" s="125">
        <f>N355*('P2 - Financials'!$E$56/12)</f>
        <v>1098.2102131646507</v>
      </c>
      <c r="P355" s="125">
        <f t="shared" si="22"/>
        <v>194900.0125363383</v>
      </c>
      <c r="Q355" s="139"/>
      <c r="R355" s="139"/>
      <c r="S355" s="139"/>
      <c r="T355" s="139"/>
      <c r="U355" s="135"/>
      <c r="V355" s="135"/>
      <c r="W355" s="135"/>
      <c r="X355" s="135"/>
      <c r="Y355" s="135"/>
      <c r="Z355" s="135"/>
    </row>
    <row r="356" spans="1:26" ht="23.25" customHeight="1">
      <c r="A356" s="122">
        <v>327</v>
      </c>
      <c r="B356" s="123" t="e">
        <f t="shared" ca="1" si="13"/>
        <v>#DIV/0!</v>
      </c>
      <c r="C356" s="123" t="e">
        <f t="shared" ca="1" si="14"/>
        <v>#DIV/0!</v>
      </c>
      <c r="D356" s="124" t="e">
        <f t="shared" ca="1" si="15"/>
        <v>#DIV/0!</v>
      </c>
      <c r="E356" s="124" t="e">
        <f t="shared" ca="1" si="16"/>
        <v>#DIV/0!</v>
      </c>
      <c r="F356" s="124" t="e">
        <f t="shared" ca="1" si="17"/>
        <v>#DIV/0!</v>
      </c>
      <c r="G356" s="124" t="e">
        <f t="shared" ca="1" si="18"/>
        <v>#DIV/0!</v>
      </c>
      <c r="H356" s="124" t="e">
        <f t="shared" ca="1" si="19"/>
        <v>#DIV/0!</v>
      </c>
      <c r="I356" s="192">
        <f t="shared" si="20"/>
        <v>27.25</v>
      </c>
      <c r="J356" s="125">
        <f t="shared" si="23"/>
        <v>0</v>
      </c>
      <c r="K356" s="125">
        <f>J356*('P2 - Financials'!$C$56/12)</f>
        <v>0</v>
      </c>
      <c r="L356" s="125">
        <f t="shared" si="21"/>
        <v>0</v>
      </c>
      <c r="M356" s="125" t="e">
        <f t="shared" ca="1" si="24"/>
        <v>#DIV/0!</v>
      </c>
      <c r="N356" s="125">
        <f t="shared" si="25"/>
        <v>194900.0125363383</v>
      </c>
      <c r="O356" s="125">
        <f>N356*('P2 - Financials'!$E$56/12)</f>
        <v>1104.4334043725837</v>
      </c>
      <c r="P356" s="125">
        <f t="shared" si="22"/>
        <v>196004.4459407109</v>
      </c>
      <c r="Q356" s="139"/>
      <c r="R356" s="139"/>
      <c r="S356" s="139"/>
      <c r="T356" s="139"/>
      <c r="U356" s="135"/>
      <c r="V356" s="135"/>
      <c r="W356" s="135"/>
      <c r="X356" s="135"/>
      <c r="Y356" s="135"/>
      <c r="Z356" s="135"/>
    </row>
    <row r="357" spans="1:26" ht="23.25" customHeight="1">
      <c r="A357" s="122">
        <v>328</v>
      </c>
      <c r="B357" s="123" t="e">
        <f t="shared" ca="1" si="13"/>
        <v>#DIV/0!</v>
      </c>
      <c r="C357" s="123" t="e">
        <f t="shared" ca="1" si="14"/>
        <v>#DIV/0!</v>
      </c>
      <c r="D357" s="124" t="e">
        <f t="shared" ca="1" si="15"/>
        <v>#DIV/0!</v>
      </c>
      <c r="E357" s="124" t="e">
        <f t="shared" ca="1" si="16"/>
        <v>#DIV/0!</v>
      </c>
      <c r="F357" s="124" t="e">
        <f t="shared" ca="1" si="17"/>
        <v>#DIV/0!</v>
      </c>
      <c r="G357" s="124" t="e">
        <f t="shared" ca="1" si="18"/>
        <v>#DIV/0!</v>
      </c>
      <c r="H357" s="124" t="e">
        <f t="shared" ca="1" si="19"/>
        <v>#DIV/0!</v>
      </c>
      <c r="I357" s="192">
        <f t="shared" si="20"/>
        <v>27.333333333333332</v>
      </c>
      <c r="J357" s="125">
        <f t="shared" si="23"/>
        <v>0</v>
      </c>
      <c r="K357" s="125">
        <f>J357*('P2 - Financials'!$C$56/12)</f>
        <v>0</v>
      </c>
      <c r="L357" s="125">
        <f t="shared" si="21"/>
        <v>0</v>
      </c>
      <c r="M357" s="125" t="e">
        <f t="shared" ca="1" si="24"/>
        <v>#DIV/0!</v>
      </c>
      <c r="N357" s="125">
        <f t="shared" si="25"/>
        <v>196004.4459407109</v>
      </c>
      <c r="O357" s="125">
        <f>N357*('P2 - Financials'!$E$56/12)</f>
        <v>1110.6918603306951</v>
      </c>
      <c r="P357" s="125">
        <f t="shared" si="22"/>
        <v>197115.13780104159</v>
      </c>
      <c r="Q357" s="139"/>
      <c r="R357" s="139"/>
      <c r="S357" s="139"/>
      <c r="T357" s="139"/>
      <c r="U357" s="135"/>
      <c r="V357" s="135"/>
      <c r="W357" s="135"/>
      <c r="X357" s="135"/>
      <c r="Y357" s="135"/>
      <c r="Z357" s="135"/>
    </row>
    <row r="358" spans="1:26" ht="23.25" customHeight="1">
      <c r="A358" s="122">
        <v>329</v>
      </c>
      <c r="B358" s="123" t="e">
        <f t="shared" ca="1" si="13"/>
        <v>#DIV/0!</v>
      </c>
      <c r="C358" s="123" t="e">
        <f t="shared" ca="1" si="14"/>
        <v>#DIV/0!</v>
      </c>
      <c r="D358" s="124" t="e">
        <f t="shared" ca="1" si="15"/>
        <v>#DIV/0!</v>
      </c>
      <c r="E358" s="124" t="e">
        <f t="shared" ca="1" si="16"/>
        <v>#DIV/0!</v>
      </c>
      <c r="F358" s="124" t="e">
        <f t="shared" ca="1" si="17"/>
        <v>#DIV/0!</v>
      </c>
      <c r="G358" s="124" t="e">
        <f t="shared" ca="1" si="18"/>
        <v>#DIV/0!</v>
      </c>
      <c r="H358" s="124" t="e">
        <f t="shared" ca="1" si="19"/>
        <v>#DIV/0!</v>
      </c>
      <c r="I358" s="192">
        <f t="shared" si="20"/>
        <v>27.416666666666668</v>
      </c>
      <c r="J358" s="125">
        <f t="shared" si="23"/>
        <v>0</v>
      </c>
      <c r="K358" s="125">
        <f>J358*('P2 - Financials'!$C$56/12)</f>
        <v>0</v>
      </c>
      <c r="L358" s="125">
        <f t="shared" si="21"/>
        <v>0</v>
      </c>
      <c r="M358" s="125" t="e">
        <f t="shared" ca="1" si="24"/>
        <v>#DIV/0!</v>
      </c>
      <c r="N358" s="125">
        <f t="shared" si="25"/>
        <v>197115.13780104159</v>
      </c>
      <c r="O358" s="125">
        <f>N358*('P2 - Financials'!$E$56/12)</f>
        <v>1116.9857808725692</v>
      </c>
      <c r="P358" s="125">
        <f t="shared" si="22"/>
        <v>198232.12358191417</v>
      </c>
      <c r="Q358" s="139"/>
      <c r="R358" s="139"/>
      <c r="S358" s="139"/>
      <c r="T358" s="139"/>
      <c r="U358" s="135"/>
      <c r="V358" s="135"/>
      <c r="W358" s="135"/>
      <c r="X358" s="135"/>
      <c r="Y358" s="135"/>
      <c r="Z358" s="135"/>
    </row>
    <row r="359" spans="1:26" ht="23.25" customHeight="1">
      <c r="A359" s="122">
        <v>330</v>
      </c>
      <c r="B359" s="123" t="e">
        <f t="shared" ca="1" si="13"/>
        <v>#DIV/0!</v>
      </c>
      <c r="C359" s="123" t="e">
        <f t="shared" ca="1" si="14"/>
        <v>#DIV/0!</v>
      </c>
      <c r="D359" s="124" t="e">
        <f t="shared" ca="1" si="15"/>
        <v>#DIV/0!</v>
      </c>
      <c r="E359" s="124" t="e">
        <f t="shared" ca="1" si="16"/>
        <v>#DIV/0!</v>
      </c>
      <c r="F359" s="124" t="e">
        <f t="shared" ca="1" si="17"/>
        <v>#DIV/0!</v>
      </c>
      <c r="G359" s="124" t="e">
        <f t="shared" ca="1" si="18"/>
        <v>#DIV/0!</v>
      </c>
      <c r="H359" s="124" t="e">
        <f t="shared" ca="1" si="19"/>
        <v>#DIV/0!</v>
      </c>
      <c r="I359" s="192">
        <f t="shared" si="20"/>
        <v>27.5</v>
      </c>
      <c r="J359" s="125">
        <f t="shared" si="23"/>
        <v>0</v>
      </c>
      <c r="K359" s="125">
        <f>J359*('P2 - Financials'!$C$56/12)</f>
        <v>0</v>
      </c>
      <c r="L359" s="125">
        <f t="shared" si="21"/>
        <v>0</v>
      </c>
      <c r="M359" s="125" t="e">
        <f t="shared" ca="1" si="24"/>
        <v>#DIV/0!</v>
      </c>
      <c r="N359" s="125">
        <f t="shared" si="25"/>
        <v>198232.12358191417</v>
      </c>
      <c r="O359" s="125">
        <f>N359*('P2 - Financials'!$E$56/12)</f>
        <v>1123.3153669641804</v>
      </c>
      <c r="P359" s="125">
        <f t="shared" si="22"/>
        <v>199355.43894887835</v>
      </c>
      <c r="Q359" s="139"/>
      <c r="R359" s="139"/>
      <c r="S359" s="139"/>
      <c r="T359" s="139"/>
      <c r="U359" s="135"/>
      <c r="V359" s="135"/>
      <c r="W359" s="135"/>
      <c r="X359" s="135"/>
      <c r="Y359" s="135"/>
      <c r="Z359" s="135"/>
    </row>
    <row r="360" spans="1:26" ht="23.25" customHeight="1">
      <c r="A360" s="122">
        <v>331</v>
      </c>
      <c r="B360" s="123" t="e">
        <f t="shared" ca="1" si="13"/>
        <v>#DIV/0!</v>
      </c>
      <c r="C360" s="123" t="e">
        <f t="shared" ca="1" si="14"/>
        <v>#DIV/0!</v>
      </c>
      <c r="D360" s="124" t="e">
        <f t="shared" ca="1" si="15"/>
        <v>#DIV/0!</v>
      </c>
      <c r="E360" s="124" t="e">
        <f t="shared" ca="1" si="16"/>
        <v>#DIV/0!</v>
      </c>
      <c r="F360" s="124" t="e">
        <f t="shared" ca="1" si="17"/>
        <v>#DIV/0!</v>
      </c>
      <c r="G360" s="124" t="e">
        <f t="shared" ca="1" si="18"/>
        <v>#DIV/0!</v>
      </c>
      <c r="H360" s="124" t="e">
        <f t="shared" ca="1" si="19"/>
        <v>#DIV/0!</v>
      </c>
      <c r="I360" s="192">
        <f t="shared" si="20"/>
        <v>27.583333333333332</v>
      </c>
      <c r="J360" s="125">
        <f t="shared" si="23"/>
        <v>0</v>
      </c>
      <c r="K360" s="125">
        <f>J360*('P2 - Financials'!$C$56/12)</f>
        <v>0</v>
      </c>
      <c r="L360" s="125">
        <f t="shared" si="21"/>
        <v>0</v>
      </c>
      <c r="M360" s="125" t="e">
        <f t="shared" ca="1" si="24"/>
        <v>#DIV/0!</v>
      </c>
      <c r="N360" s="125">
        <f t="shared" si="25"/>
        <v>199355.43894887835</v>
      </c>
      <c r="O360" s="125">
        <f>N360*('P2 - Financials'!$E$56/12)</f>
        <v>1129.6808207103106</v>
      </c>
      <c r="P360" s="125">
        <f t="shared" si="22"/>
        <v>200485.11976958867</v>
      </c>
      <c r="Q360" s="139"/>
      <c r="R360" s="139"/>
      <c r="S360" s="139"/>
      <c r="T360" s="139"/>
      <c r="U360" s="135"/>
      <c r="V360" s="135"/>
      <c r="W360" s="135"/>
      <c r="X360" s="135"/>
      <c r="Y360" s="135"/>
      <c r="Z360" s="135"/>
    </row>
    <row r="361" spans="1:26" ht="23.25" customHeight="1">
      <c r="A361" s="122">
        <v>332</v>
      </c>
      <c r="B361" s="123" t="e">
        <f t="shared" ca="1" si="13"/>
        <v>#DIV/0!</v>
      </c>
      <c r="C361" s="123" t="e">
        <f t="shared" ca="1" si="14"/>
        <v>#DIV/0!</v>
      </c>
      <c r="D361" s="124" t="e">
        <f t="shared" ca="1" si="15"/>
        <v>#DIV/0!</v>
      </c>
      <c r="E361" s="124" t="e">
        <f t="shared" ca="1" si="16"/>
        <v>#DIV/0!</v>
      </c>
      <c r="F361" s="124" t="e">
        <f t="shared" ca="1" si="17"/>
        <v>#DIV/0!</v>
      </c>
      <c r="G361" s="124" t="e">
        <f t="shared" ca="1" si="18"/>
        <v>#DIV/0!</v>
      </c>
      <c r="H361" s="124" t="e">
        <f t="shared" ca="1" si="19"/>
        <v>#DIV/0!</v>
      </c>
      <c r="I361" s="192">
        <f t="shared" si="20"/>
        <v>27.666666666666668</v>
      </c>
      <c r="J361" s="125">
        <f t="shared" si="23"/>
        <v>0</v>
      </c>
      <c r="K361" s="125">
        <f>J361*('P2 - Financials'!$C$56/12)</f>
        <v>0</v>
      </c>
      <c r="L361" s="125">
        <f t="shared" si="21"/>
        <v>0</v>
      </c>
      <c r="M361" s="125" t="e">
        <f t="shared" ca="1" si="24"/>
        <v>#DIV/0!</v>
      </c>
      <c r="N361" s="125">
        <f t="shared" si="25"/>
        <v>200485.11976958867</v>
      </c>
      <c r="O361" s="125">
        <f>N361*('P2 - Financials'!$E$56/12)</f>
        <v>1136.0823453610026</v>
      </c>
      <c r="P361" s="125">
        <f t="shared" si="22"/>
        <v>201621.20211494967</v>
      </c>
      <c r="Q361" s="139"/>
      <c r="R361" s="139"/>
      <c r="S361" s="139"/>
      <c r="T361" s="139"/>
      <c r="U361" s="135"/>
      <c r="V361" s="135"/>
      <c r="W361" s="135"/>
      <c r="X361" s="135"/>
      <c r="Y361" s="135"/>
      <c r="Z361" s="135"/>
    </row>
    <row r="362" spans="1:26" ht="23.25" customHeight="1">
      <c r="A362" s="122">
        <v>333</v>
      </c>
      <c r="B362" s="123" t="e">
        <f t="shared" ca="1" si="13"/>
        <v>#DIV/0!</v>
      </c>
      <c r="C362" s="123" t="e">
        <f t="shared" ca="1" si="14"/>
        <v>#DIV/0!</v>
      </c>
      <c r="D362" s="124" t="e">
        <f t="shared" ca="1" si="15"/>
        <v>#DIV/0!</v>
      </c>
      <c r="E362" s="124" t="e">
        <f t="shared" ca="1" si="16"/>
        <v>#DIV/0!</v>
      </c>
      <c r="F362" s="124" t="e">
        <f t="shared" ca="1" si="17"/>
        <v>#DIV/0!</v>
      </c>
      <c r="G362" s="124" t="e">
        <f t="shared" ca="1" si="18"/>
        <v>#DIV/0!</v>
      </c>
      <c r="H362" s="124" t="e">
        <f t="shared" ca="1" si="19"/>
        <v>#DIV/0!</v>
      </c>
      <c r="I362" s="192">
        <f t="shared" si="20"/>
        <v>27.75</v>
      </c>
      <c r="J362" s="125">
        <f t="shared" si="23"/>
        <v>0</v>
      </c>
      <c r="K362" s="125">
        <f>J362*('P2 - Financials'!$C$56/12)</f>
        <v>0</v>
      </c>
      <c r="L362" s="125">
        <f t="shared" si="21"/>
        <v>0</v>
      </c>
      <c r="M362" s="125" t="e">
        <f t="shared" ca="1" si="24"/>
        <v>#DIV/0!</v>
      </c>
      <c r="N362" s="125">
        <f t="shared" si="25"/>
        <v>201621.20211494967</v>
      </c>
      <c r="O362" s="125">
        <f>N362*('P2 - Financials'!$E$56/12)</f>
        <v>1142.5201453180482</v>
      </c>
      <c r="P362" s="125">
        <f t="shared" si="22"/>
        <v>202763.72226026771</v>
      </c>
      <c r="Q362" s="139"/>
      <c r="R362" s="139"/>
      <c r="S362" s="139"/>
      <c r="T362" s="139"/>
      <c r="U362" s="135"/>
      <c r="V362" s="135"/>
      <c r="W362" s="135"/>
      <c r="X362" s="135"/>
      <c r="Y362" s="135"/>
      <c r="Z362" s="135"/>
    </row>
    <row r="363" spans="1:26" ht="23.25" customHeight="1">
      <c r="A363" s="122">
        <v>334</v>
      </c>
      <c r="B363" s="123" t="e">
        <f t="shared" ca="1" si="13"/>
        <v>#DIV/0!</v>
      </c>
      <c r="C363" s="123" t="e">
        <f t="shared" ca="1" si="14"/>
        <v>#DIV/0!</v>
      </c>
      <c r="D363" s="124" t="e">
        <f t="shared" ca="1" si="15"/>
        <v>#DIV/0!</v>
      </c>
      <c r="E363" s="124" t="e">
        <f t="shared" ca="1" si="16"/>
        <v>#DIV/0!</v>
      </c>
      <c r="F363" s="124" t="e">
        <f t="shared" ca="1" si="17"/>
        <v>#DIV/0!</v>
      </c>
      <c r="G363" s="124" t="e">
        <f t="shared" ca="1" si="18"/>
        <v>#DIV/0!</v>
      </c>
      <c r="H363" s="124" t="e">
        <f t="shared" ca="1" si="19"/>
        <v>#DIV/0!</v>
      </c>
      <c r="I363" s="192">
        <f t="shared" si="20"/>
        <v>27.833333333333332</v>
      </c>
      <c r="J363" s="125">
        <f t="shared" si="23"/>
        <v>0</v>
      </c>
      <c r="K363" s="125">
        <f>J363*('P2 - Financials'!$C$56/12)</f>
        <v>0</v>
      </c>
      <c r="L363" s="125">
        <f t="shared" si="21"/>
        <v>0</v>
      </c>
      <c r="M363" s="125" t="e">
        <f t="shared" ca="1" si="24"/>
        <v>#DIV/0!</v>
      </c>
      <c r="N363" s="125">
        <f t="shared" si="25"/>
        <v>202763.72226026771</v>
      </c>
      <c r="O363" s="125">
        <f>N363*('P2 - Financials'!$E$56/12)</f>
        <v>1148.9944261415171</v>
      </c>
      <c r="P363" s="125">
        <f t="shared" si="22"/>
        <v>203912.71668640923</v>
      </c>
      <c r="Q363" s="139"/>
      <c r="R363" s="139"/>
      <c r="S363" s="139"/>
      <c r="T363" s="139"/>
      <c r="U363" s="135"/>
      <c r="V363" s="135"/>
      <c r="W363" s="135"/>
      <c r="X363" s="135"/>
      <c r="Y363" s="135"/>
      <c r="Z363" s="135"/>
    </row>
    <row r="364" spans="1:26" ht="23.25" customHeight="1">
      <c r="A364" s="122">
        <v>335</v>
      </c>
      <c r="B364" s="123" t="e">
        <f t="shared" ca="1" si="13"/>
        <v>#DIV/0!</v>
      </c>
      <c r="C364" s="123" t="e">
        <f t="shared" ca="1" si="14"/>
        <v>#DIV/0!</v>
      </c>
      <c r="D364" s="124" t="e">
        <f t="shared" ca="1" si="15"/>
        <v>#DIV/0!</v>
      </c>
      <c r="E364" s="124" t="e">
        <f t="shared" ca="1" si="16"/>
        <v>#DIV/0!</v>
      </c>
      <c r="F364" s="124" t="e">
        <f t="shared" ca="1" si="17"/>
        <v>#DIV/0!</v>
      </c>
      <c r="G364" s="124" t="e">
        <f t="shared" ca="1" si="18"/>
        <v>#DIV/0!</v>
      </c>
      <c r="H364" s="124" t="e">
        <f t="shared" ca="1" si="19"/>
        <v>#DIV/0!</v>
      </c>
      <c r="I364" s="192">
        <f t="shared" si="20"/>
        <v>27.916666666666668</v>
      </c>
      <c r="J364" s="125">
        <f t="shared" si="23"/>
        <v>0</v>
      </c>
      <c r="K364" s="125">
        <f>J364*('P2 - Financials'!$C$56/12)</f>
        <v>0</v>
      </c>
      <c r="L364" s="125">
        <f t="shared" si="21"/>
        <v>0</v>
      </c>
      <c r="M364" s="125" t="e">
        <f t="shared" ca="1" si="24"/>
        <v>#DIV/0!</v>
      </c>
      <c r="N364" s="125">
        <f t="shared" si="25"/>
        <v>203912.71668640923</v>
      </c>
      <c r="O364" s="125">
        <f>N364*('P2 - Financials'!$E$56/12)</f>
        <v>1155.5053945563191</v>
      </c>
      <c r="P364" s="125">
        <f t="shared" si="22"/>
        <v>205068.22208096556</v>
      </c>
      <c r="Q364" s="139"/>
      <c r="R364" s="139"/>
      <c r="S364" s="139"/>
      <c r="T364" s="139"/>
      <c r="U364" s="135"/>
      <c r="V364" s="135"/>
      <c r="W364" s="135"/>
      <c r="X364" s="135"/>
      <c r="Y364" s="135"/>
      <c r="Z364" s="135"/>
    </row>
    <row r="365" spans="1:26" ht="23.25" customHeight="1">
      <c r="A365" s="122">
        <v>336</v>
      </c>
      <c r="B365" s="123" t="e">
        <f t="shared" ca="1" si="13"/>
        <v>#DIV/0!</v>
      </c>
      <c r="C365" s="123" t="e">
        <f t="shared" ca="1" si="14"/>
        <v>#DIV/0!</v>
      </c>
      <c r="D365" s="124" t="e">
        <f t="shared" ca="1" si="15"/>
        <v>#DIV/0!</v>
      </c>
      <c r="E365" s="124" t="e">
        <f t="shared" ca="1" si="16"/>
        <v>#DIV/0!</v>
      </c>
      <c r="F365" s="124" t="e">
        <f t="shared" ca="1" si="17"/>
        <v>#DIV/0!</v>
      </c>
      <c r="G365" s="124" t="e">
        <f t="shared" ca="1" si="18"/>
        <v>#DIV/0!</v>
      </c>
      <c r="H365" s="124" t="e">
        <f t="shared" ca="1" si="19"/>
        <v>#DIV/0!</v>
      </c>
      <c r="I365" s="192">
        <f t="shared" si="20"/>
        <v>28</v>
      </c>
      <c r="J365" s="125">
        <f t="shared" si="23"/>
        <v>0</v>
      </c>
      <c r="K365" s="125">
        <f>J365*('P2 - Financials'!$C$56/12)</f>
        <v>0</v>
      </c>
      <c r="L365" s="125">
        <f t="shared" si="21"/>
        <v>0</v>
      </c>
      <c r="M365" s="125" t="e">
        <f t="shared" ca="1" si="24"/>
        <v>#DIV/0!</v>
      </c>
      <c r="N365" s="125">
        <f t="shared" si="25"/>
        <v>205068.22208096556</v>
      </c>
      <c r="O365" s="125">
        <f>N365*('P2 - Financials'!$E$56/12)</f>
        <v>1162.053258458805</v>
      </c>
      <c r="P365" s="125">
        <f t="shared" si="22"/>
        <v>206230.27533942435</v>
      </c>
      <c r="Q365" s="139"/>
      <c r="R365" s="139"/>
      <c r="S365" s="139"/>
      <c r="T365" s="139"/>
      <c r="U365" s="135"/>
      <c r="V365" s="135"/>
      <c r="W365" s="135"/>
      <c r="X365" s="135"/>
      <c r="Y365" s="135"/>
      <c r="Z365" s="135"/>
    </row>
    <row r="366" spans="1:26" ht="23.25" customHeight="1">
      <c r="A366" s="122">
        <v>337</v>
      </c>
      <c r="B366" s="123" t="e">
        <f t="shared" ca="1" si="13"/>
        <v>#DIV/0!</v>
      </c>
      <c r="C366" s="123" t="e">
        <f t="shared" ca="1" si="14"/>
        <v>#DIV/0!</v>
      </c>
      <c r="D366" s="124" t="e">
        <f t="shared" ca="1" si="15"/>
        <v>#DIV/0!</v>
      </c>
      <c r="E366" s="124" t="e">
        <f t="shared" ca="1" si="16"/>
        <v>#DIV/0!</v>
      </c>
      <c r="F366" s="124" t="e">
        <f t="shared" ca="1" si="17"/>
        <v>#DIV/0!</v>
      </c>
      <c r="G366" s="124" t="e">
        <f t="shared" ca="1" si="18"/>
        <v>#DIV/0!</v>
      </c>
      <c r="H366" s="124" t="e">
        <f t="shared" ca="1" si="19"/>
        <v>#DIV/0!</v>
      </c>
      <c r="I366" s="192">
        <f t="shared" si="20"/>
        <v>28.083333333333332</v>
      </c>
      <c r="J366" s="125">
        <f t="shared" si="23"/>
        <v>0</v>
      </c>
      <c r="K366" s="125">
        <f>J366*('P2 - Financials'!$C$56/12)</f>
        <v>0</v>
      </c>
      <c r="L366" s="125">
        <f t="shared" si="21"/>
        <v>0</v>
      </c>
      <c r="M366" s="125" t="e">
        <f t="shared" ca="1" si="24"/>
        <v>#DIV/0!</v>
      </c>
      <c r="N366" s="125">
        <f t="shared" si="25"/>
        <v>206230.27533942435</v>
      </c>
      <c r="O366" s="125">
        <f>N366*('P2 - Financials'!$E$56/12)</f>
        <v>1168.6382269234048</v>
      </c>
      <c r="P366" s="125">
        <f t="shared" si="22"/>
        <v>207398.91356634776</v>
      </c>
      <c r="Q366" s="139"/>
      <c r="R366" s="139"/>
      <c r="S366" s="139"/>
      <c r="T366" s="139"/>
      <c r="U366" s="135"/>
      <c r="V366" s="135"/>
      <c r="W366" s="135"/>
      <c r="X366" s="135"/>
      <c r="Y366" s="135"/>
      <c r="Z366" s="135"/>
    </row>
    <row r="367" spans="1:26" ht="23.25" customHeight="1">
      <c r="A367" s="122">
        <v>338</v>
      </c>
      <c r="B367" s="123" t="e">
        <f t="shared" ca="1" si="13"/>
        <v>#DIV/0!</v>
      </c>
      <c r="C367" s="123" t="e">
        <f t="shared" ca="1" si="14"/>
        <v>#DIV/0!</v>
      </c>
      <c r="D367" s="124" t="e">
        <f t="shared" ca="1" si="15"/>
        <v>#DIV/0!</v>
      </c>
      <c r="E367" s="124" t="e">
        <f t="shared" ca="1" si="16"/>
        <v>#DIV/0!</v>
      </c>
      <c r="F367" s="124" t="e">
        <f t="shared" ca="1" si="17"/>
        <v>#DIV/0!</v>
      </c>
      <c r="G367" s="124" t="e">
        <f t="shared" ca="1" si="18"/>
        <v>#DIV/0!</v>
      </c>
      <c r="H367" s="124" t="e">
        <f t="shared" ca="1" si="19"/>
        <v>#DIV/0!</v>
      </c>
      <c r="I367" s="192">
        <f t="shared" si="20"/>
        <v>28.166666666666668</v>
      </c>
      <c r="J367" s="125">
        <f t="shared" si="23"/>
        <v>0</v>
      </c>
      <c r="K367" s="125">
        <f>J367*('P2 - Financials'!$C$56/12)</f>
        <v>0</v>
      </c>
      <c r="L367" s="125">
        <f t="shared" si="21"/>
        <v>0</v>
      </c>
      <c r="M367" s="125" t="e">
        <f t="shared" ca="1" si="24"/>
        <v>#DIV/0!</v>
      </c>
      <c r="N367" s="125">
        <f t="shared" si="25"/>
        <v>207398.91356634776</v>
      </c>
      <c r="O367" s="125">
        <f>N367*('P2 - Financials'!$E$56/12)</f>
        <v>1175.2605102093041</v>
      </c>
      <c r="P367" s="125">
        <f t="shared" si="22"/>
        <v>208574.17407655707</v>
      </c>
      <c r="Q367" s="139"/>
      <c r="R367" s="139"/>
      <c r="S367" s="139"/>
      <c r="T367" s="139"/>
      <c r="U367" s="135"/>
      <c r="V367" s="135"/>
      <c r="W367" s="135"/>
      <c r="X367" s="135"/>
      <c r="Y367" s="135"/>
      <c r="Z367" s="135"/>
    </row>
    <row r="368" spans="1:26" ht="23.25" customHeight="1">
      <c r="A368" s="122">
        <v>339</v>
      </c>
      <c r="B368" s="123" t="e">
        <f t="shared" ca="1" si="13"/>
        <v>#DIV/0!</v>
      </c>
      <c r="C368" s="123" t="e">
        <f t="shared" ca="1" si="14"/>
        <v>#DIV/0!</v>
      </c>
      <c r="D368" s="124" t="e">
        <f t="shared" ca="1" si="15"/>
        <v>#DIV/0!</v>
      </c>
      <c r="E368" s="124" t="e">
        <f t="shared" ca="1" si="16"/>
        <v>#DIV/0!</v>
      </c>
      <c r="F368" s="124" t="e">
        <f t="shared" ca="1" si="17"/>
        <v>#DIV/0!</v>
      </c>
      <c r="G368" s="124" t="e">
        <f t="shared" ca="1" si="18"/>
        <v>#DIV/0!</v>
      </c>
      <c r="H368" s="124" t="e">
        <f t="shared" ca="1" si="19"/>
        <v>#DIV/0!</v>
      </c>
      <c r="I368" s="192">
        <f t="shared" si="20"/>
        <v>28.25</v>
      </c>
      <c r="J368" s="125">
        <f t="shared" si="23"/>
        <v>0</v>
      </c>
      <c r="K368" s="125">
        <f>J368*('P2 - Financials'!$C$56/12)</f>
        <v>0</v>
      </c>
      <c r="L368" s="125">
        <f t="shared" si="21"/>
        <v>0</v>
      </c>
      <c r="M368" s="125" t="e">
        <f t="shared" ca="1" si="24"/>
        <v>#DIV/0!</v>
      </c>
      <c r="N368" s="125">
        <f t="shared" si="25"/>
        <v>208574.17407655707</v>
      </c>
      <c r="O368" s="125">
        <f>N368*('P2 - Financials'!$E$56/12)</f>
        <v>1181.9203197671568</v>
      </c>
      <c r="P368" s="125">
        <f t="shared" si="22"/>
        <v>209756.09439632422</v>
      </c>
      <c r="Q368" s="139"/>
      <c r="R368" s="139"/>
      <c r="S368" s="139"/>
      <c r="T368" s="139"/>
      <c r="U368" s="135"/>
      <c r="V368" s="135"/>
      <c r="W368" s="135"/>
      <c r="X368" s="135"/>
      <c r="Y368" s="135"/>
      <c r="Z368" s="135"/>
    </row>
    <row r="369" spans="1:26" ht="23.25" customHeight="1">
      <c r="A369" s="122">
        <v>340</v>
      </c>
      <c r="B369" s="123" t="e">
        <f t="shared" ca="1" si="13"/>
        <v>#DIV/0!</v>
      </c>
      <c r="C369" s="123" t="e">
        <f t="shared" ca="1" si="14"/>
        <v>#DIV/0!</v>
      </c>
      <c r="D369" s="124" t="e">
        <f t="shared" ca="1" si="15"/>
        <v>#DIV/0!</v>
      </c>
      <c r="E369" s="124" t="e">
        <f t="shared" ca="1" si="16"/>
        <v>#DIV/0!</v>
      </c>
      <c r="F369" s="124" t="e">
        <f t="shared" ca="1" si="17"/>
        <v>#DIV/0!</v>
      </c>
      <c r="G369" s="124" t="e">
        <f t="shared" ca="1" si="18"/>
        <v>#DIV/0!</v>
      </c>
      <c r="H369" s="124" t="e">
        <f t="shared" ca="1" si="19"/>
        <v>#DIV/0!</v>
      </c>
      <c r="I369" s="192">
        <f t="shared" si="20"/>
        <v>28.333333333333332</v>
      </c>
      <c r="J369" s="125">
        <f t="shared" si="23"/>
        <v>0</v>
      </c>
      <c r="K369" s="125">
        <f>J369*('P2 - Financials'!$C$56/12)</f>
        <v>0</v>
      </c>
      <c r="L369" s="125">
        <f t="shared" si="21"/>
        <v>0</v>
      </c>
      <c r="M369" s="125" t="e">
        <f t="shared" ca="1" si="24"/>
        <v>#DIV/0!</v>
      </c>
      <c r="N369" s="125">
        <f t="shared" si="25"/>
        <v>209756.09439632422</v>
      </c>
      <c r="O369" s="125">
        <f>N369*('P2 - Financials'!$E$56/12)</f>
        <v>1188.6178682458374</v>
      </c>
      <c r="P369" s="125">
        <f t="shared" si="22"/>
        <v>210944.71226457006</v>
      </c>
      <c r="Q369" s="139"/>
      <c r="R369" s="139"/>
      <c r="S369" s="139"/>
      <c r="T369" s="139"/>
      <c r="U369" s="135"/>
      <c r="V369" s="135"/>
      <c r="W369" s="135"/>
      <c r="X369" s="135"/>
      <c r="Y369" s="135"/>
      <c r="Z369" s="135"/>
    </row>
    <row r="370" spans="1:26" ht="23.25" customHeight="1">
      <c r="A370" s="122">
        <v>341</v>
      </c>
      <c r="B370" s="123" t="e">
        <f t="shared" ca="1" si="13"/>
        <v>#DIV/0!</v>
      </c>
      <c r="C370" s="123" t="e">
        <f t="shared" ca="1" si="14"/>
        <v>#DIV/0!</v>
      </c>
      <c r="D370" s="124" t="e">
        <f t="shared" ca="1" si="15"/>
        <v>#DIV/0!</v>
      </c>
      <c r="E370" s="124" t="e">
        <f t="shared" ca="1" si="16"/>
        <v>#DIV/0!</v>
      </c>
      <c r="F370" s="124" t="e">
        <f t="shared" ca="1" si="17"/>
        <v>#DIV/0!</v>
      </c>
      <c r="G370" s="124" t="e">
        <f t="shared" ca="1" si="18"/>
        <v>#DIV/0!</v>
      </c>
      <c r="H370" s="124" t="e">
        <f t="shared" ca="1" si="19"/>
        <v>#DIV/0!</v>
      </c>
      <c r="I370" s="192">
        <f t="shared" si="20"/>
        <v>28.416666666666668</v>
      </c>
      <c r="J370" s="125">
        <f t="shared" si="23"/>
        <v>0</v>
      </c>
      <c r="K370" s="125">
        <f>J370*('P2 - Financials'!$C$56/12)</f>
        <v>0</v>
      </c>
      <c r="L370" s="125">
        <f t="shared" si="21"/>
        <v>0</v>
      </c>
      <c r="M370" s="125" t="e">
        <f t="shared" ca="1" si="24"/>
        <v>#DIV/0!</v>
      </c>
      <c r="N370" s="125">
        <f t="shared" si="25"/>
        <v>210944.71226457006</v>
      </c>
      <c r="O370" s="125">
        <f>N370*('P2 - Financials'!$E$56/12)</f>
        <v>1195.3533694992304</v>
      </c>
      <c r="P370" s="125">
        <f t="shared" si="22"/>
        <v>212140.06563406929</v>
      </c>
      <c r="Q370" s="139"/>
      <c r="R370" s="139"/>
      <c r="S370" s="139"/>
      <c r="T370" s="139"/>
      <c r="U370" s="135"/>
      <c r="V370" s="135"/>
      <c r="W370" s="135"/>
      <c r="X370" s="135"/>
      <c r="Y370" s="135"/>
      <c r="Z370" s="135"/>
    </row>
    <row r="371" spans="1:26" ht="23.25" customHeight="1">
      <c r="A371" s="122">
        <v>342</v>
      </c>
      <c r="B371" s="123" t="e">
        <f t="shared" ca="1" si="13"/>
        <v>#DIV/0!</v>
      </c>
      <c r="C371" s="123" t="e">
        <f t="shared" ca="1" si="14"/>
        <v>#DIV/0!</v>
      </c>
      <c r="D371" s="124" t="e">
        <f t="shared" ca="1" si="15"/>
        <v>#DIV/0!</v>
      </c>
      <c r="E371" s="124" t="e">
        <f t="shared" ca="1" si="16"/>
        <v>#DIV/0!</v>
      </c>
      <c r="F371" s="124" t="e">
        <f t="shared" ca="1" si="17"/>
        <v>#DIV/0!</v>
      </c>
      <c r="G371" s="124" t="e">
        <f t="shared" ca="1" si="18"/>
        <v>#DIV/0!</v>
      </c>
      <c r="H371" s="124" t="e">
        <f t="shared" ca="1" si="19"/>
        <v>#DIV/0!</v>
      </c>
      <c r="I371" s="192">
        <f t="shared" si="20"/>
        <v>28.5</v>
      </c>
      <c r="J371" s="125">
        <f t="shared" si="23"/>
        <v>0</v>
      </c>
      <c r="K371" s="125">
        <f>J371*('P2 - Financials'!$C$56/12)</f>
        <v>0</v>
      </c>
      <c r="L371" s="125">
        <f t="shared" si="21"/>
        <v>0</v>
      </c>
      <c r="M371" s="125" t="e">
        <f t="shared" ca="1" si="24"/>
        <v>#DIV/0!</v>
      </c>
      <c r="N371" s="125">
        <f t="shared" si="25"/>
        <v>212140.06563406929</v>
      </c>
      <c r="O371" s="125">
        <f>N371*('P2 - Financials'!$E$56/12)</f>
        <v>1202.1270385930595</v>
      </c>
      <c r="P371" s="125">
        <f t="shared" si="22"/>
        <v>213342.19267266235</v>
      </c>
      <c r="Q371" s="139"/>
      <c r="R371" s="139"/>
      <c r="S371" s="139"/>
      <c r="T371" s="139"/>
      <c r="U371" s="135"/>
      <c r="V371" s="135"/>
      <c r="W371" s="135"/>
      <c r="X371" s="135"/>
      <c r="Y371" s="135"/>
      <c r="Z371" s="135"/>
    </row>
    <row r="372" spans="1:26" ht="23.25" customHeight="1">
      <c r="A372" s="122">
        <v>343</v>
      </c>
      <c r="B372" s="123" t="e">
        <f t="shared" ca="1" si="13"/>
        <v>#DIV/0!</v>
      </c>
      <c r="C372" s="123" t="e">
        <f t="shared" ca="1" si="14"/>
        <v>#DIV/0!</v>
      </c>
      <c r="D372" s="124" t="e">
        <f t="shared" ca="1" si="15"/>
        <v>#DIV/0!</v>
      </c>
      <c r="E372" s="124" t="e">
        <f t="shared" ca="1" si="16"/>
        <v>#DIV/0!</v>
      </c>
      <c r="F372" s="124" t="e">
        <f t="shared" ca="1" si="17"/>
        <v>#DIV/0!</v>
      </c>
      <c r="G372" s="124" t="e">
        <f t="shared" ca="1" si="18"/>
        <v>#DIV/0!</v>
      </c>
      <c r="H372" s="124" t="e">
        <f t="shared" ca="1" si="19"/>
        <v>#DIV/0!</v>
      </c>
      <c r="I372" s="192">
        <f t="shared" si="20"/>
        <v>28.583333333333332</v>
      </c>
      <c r="J372" s="125">
        <f t="shared" si="23"/>
        <v>0</v>
      </c>
      <c r="K372" s="125">
        <f>J372*('P2 - Financials'!$C$56/12)</f>
        <v>0</v>
      </c>
      <c r="L372" s="125">
        <f t="shared" si="21"/>
        <v>0</v>
      </c>
      <c r="M372" s="125" t="e">
        <f t="shared" ca="1" si="24"/>
        <v>#DIV/0!</v>
      </c>
      <c r="N372" s="125">
        <f t="shared" si="25"/>
        <v>213342.19267266235</v>
      </c>
      <c r="O372" s="125">
        <f>N372*('P2 - Financials'!$E$56/12)</f>
        <v>1208.9390918117533</v>
      </c>
      <c r="P372" s="125">
        <f t="shared" si="22"/>
        <v>214551.13176447409</v>
      </c>
      <c r="Q372" s="139"/>
      <c r="R372" s="139"/>
      <c r="S372" s="139"/>
      <c r="T372" s="139"/>
      <c r="U372" s="135"/>
      <c r="V372" s="135"/>
      <c r="W372" s="135"/>
      <c r="X372" s="135"/>
      <c r="Y372" s="135"/>
      <c r="Z372" s="135"/>
    </row>
    <row r="373" spans="1:26" ht="23.25" customHeight="1">
      <c r="A373" s="122">
        <v>344</v>
      </c>
      <c r="B373" s="123" t="e">
        <f t="shared" ca="1" si="13"/>
        <v>#DIV/0!</v>
      </c>
      <c r="C373" s="123" t="e">
        <f t="shared" ca="1" si="14"/>
        <v>#DIV/0!</v>
      </c>
      <c r="D373" s="124" t="e">
        <f t="shared" ca="1" si="15"/>
        <v>#DIV/0!</v>
      </c>
      <c r="E373" s="124" t="e">
        <f t="shared" ca="1" si="16"/>
        <v>#DIV/0!</v>
      </c>
      <c r="F373" s="124" t="e">
        <f t="shared" ca="1" si="17"/>
        <v>#DIV/0!</v>
      </c>
      <c r="G373" s="124" t="e">
        <f t="shared" ca="1" si="18"/>
        <v>#DIV/0!</v>
      </c>
      <c r="H373" s="124" t="e">
        <f t="shared" ca="1" si="19"/>
        <v>#DIV/0!</v>
      </c>
      <c r="I373" s="192">
        <f t="shared" si="20"/>
        <v>28.666666666666668</v>
      </c>
      <c r="J373" s="125">
        <f t="shared" si="23"/>
        <v>0</v>
      </c>
      <c r="K373" s="125">
        <f>J373*('P2 - Financials'!$C$56/12)</f>
        <v>0</v>
      </c>
      <c r="L373" s="125">
        <f t="shared" si="21"/>
        <v>0</v>
      </c>
      <c r="M373" s="125" t="e">
        <f t="shared" ca="1" si="24"/>
        <v>#DIV/0!</v>
      </c>
      <c r="N373" s="125">
        <f t="shared" si="25"/>
        <v>214551.13176447409</v>
      </c>
      <c r="O373" s="125">
        <f>N373*('P2 - Financials'!$E$56/12)</f>
        <v>1215.7897466653533</v>
      </c>
      <c r="P373" s="125">
        <f t="shared" si="22"/>
        <v>215766.92151113946</v>
      </c>
      <c r="Q373" s="139"/>
      <c r="R373" s="139"/>
      <c r="S373" s="139"/>
      <c r="T373" s="139"/>
      <c r="U373" s="135"/>
      <c r="V373" s="135"/>
      <c r="W373" s="135"/>
      <c r="X373" s="135"/>
      <c r="Y373" s="135"/>
      <c r="Z373" s="135"/>
    </row>
    <row r="374" spans="1:26" ht="23.25" customHeight="1">
      <c r="A374" s="122">
        <v>345</v>
      </c>
      <c r="B374" s="123" t="e">
        <f t="shared" ca="1" si="13"/>
        <v>#DIV/0!</v>
      </c>
      <c r="C374" s="123" t="e">
        <f t="shared" ca="1" si="14"/>
        <v>#DIV/0!</v>
      </c>
      <c r="D374" s="124" t="e">
        <f t="shared" ca="1" si="15"/>
        <v>#DIV/0!</v>
      </c>
      <c r="E374" s="124" t="e">
        <f t="shared" ca="1" si="16"/>
        <v>#DIV/0!</v>
      </c>
      <c r="F374" s="124" t="e">
        <f t="shared" ca="1" si="17"/>
        <v>#DIV/0!</v>
      </c>
      <c r="G374" s="124" t="e">
        <f t="shared" ca="1" si="18"/>
        <v>#DIV/0!</v>
      </c>
      <c r="H374" s="124" t="e">
        <f t="shared" ca="1" si="19"/>
        <v>#DIV/0!</v>
      </c>
      <c r="I374" s="192">
        <f t="shared" si="20"/>
        <v>28.75</v>
      </c>
      <c r="J374" s="125">
        <f t="shared" si="23"/>
        <v>0</v>
      </c>
      <c r="K374" s="125">
        <f>J374*('P2 - Financials'!$C$56/12)</f>
        <v>0</v>
      </c>
      <c r="L374" s="125">
        <f t="shared" si="21"/>
        <v>0</v>
      </c>
      <c r="M374" s="125" t="e">
        <f t="shared" ca="1" si="24"/>
        <v>#DIV/0!</v>
      </c>
      <c r="N374" s="125">
        <f t="shared" si="25"/>
        <v>215766.92151113946</v>
      </c>
      <c r="O374" s="125">
        <f>N374*('P2 - Financials'!$E$56/12)</f>
        <v>1222.679221896457</v>
      </c>
      <c r="P374" s="125">
        <f t="shared" si="22"/>
        <v>216989.60073303591</v>
      </c>
      <c r="Q374" s="139"/>
      <c r="R374" s="139"/>
      <c r="S374" s="139"/>
      <c r="T374" s="139"/>
      <c r="U374" s="135"/>
      <c r="V374" s="135"/>
      <c r="W374" s="135"/>
      <c r="X374" s="135"/>
      <c r="Y374" s="135"/>
      <c r="Z374" s="135"/>
    </row>
    <row r="375" spans="1:26" ht="23.25" customHeight="1">
      <c r="A375" s="122">
        <v>346</v>
      </c>
      <c r="B375" s="123" t="e">
        <f t="shared" ca="1" si="13"/>
        <v>#DIV/0!</v>
      </c>
      <c r="C375" s="123" t="e">
        <f t="shared" ca="1" si="14"/>
        <v>#DIV/0!</v>
      </c>
      <c r="D375" s="124" t="e">
        <f t="shared" ca="1" si="15"/>
        <v>#DIV/0!</v>
      </c>
      <c r="E375" s="124" t="e">
        <f t="shared" ca="1" si="16"/>
        <v>#DIV/0!</v>
      </c>
      <c r="F375" s="124" t="e">
        <f t="shared" ca="1" si="17"/>
        <v>#DIV/0!</v>
      </c>
      <c r="G375" s="124" t="e">
        <f t="shared" ca="1" si="18"/>
        <v>#DIV/0!</v>
      </c>
      <c r="H375" s="124" t="e">
        <f t="shared" ca="1" si="19"/>
        <v>#DIV/0!</v>
      </c>
      <c r="I375" s="192">
        <f t="shared" si="20"/>
        <v>28.833333333333332</v>
      </c>
      <c r="J375" s="125">
        <f t="shared" si="23"/>
        <v>0</v>
      </c>
      <c r="K375" s="125">
        <f>J375*('P2 - Financials'!$C$56/12)</f>
        <v>0</v>
      </c>
      <c r="L375" s="125">
        <f t="shared" si="21"/>
        <v>0</v>
      </c>
      <c r="M375" s="125" t="e">
        <f t="shared" ca="1" si="24"/>
        <v>#DIV/0!</v>
      </c>
      <c r="N375" s="125">
        <f t="shared" si="25"/>
        <v>216989.60073303591</v>
      </c>
      <c r="O375" s="125">
        <f>N375*('P2 - Financials'!$E$56/12)</f>
        <v>1229.6077374872036</v>
      </c>
      <c r="P375" s="125">
        <f t="shared" si="22"/>
        <v>218219.20847052312</v>
      </c>
      <c r="Q375" s="139"/>
      <c r="R375" s="139"/>
      <c r="S375" s="139"/>
      <c r="T375" s="139"/>
      <c r="U375" s="135"/>
      <c r="V375" s="135"/>
      <c r="W375" s="135"/>
      <c r="X375" s="135"/>
      <c r="Y375" s="135"/>
      <c r="Z375" s="135"/>
    </row>
    <row r="376" spans="1:26" ht="23.25" customHeight="1">
      <c r="A376" s="122">
        <v>347</v>
      </c>
      <c r="B376" s="123" t="e">
        <f t="shared" ca="1" si="13"/>
        <v>#DIV/0!</v>
      </c>
      <c r="C376" s="123" t="e">
        <f t="shared" ca="1" si="14"/>
        <v>#DIV/0!</v>
      </c>
      <c r="D376" s="124" t="e">
        <f t="shared" ca="1" si="15"/>
        <v>#DIV/0!</v>
      </c>
      <c r="E376" s="124" t="e">
        <f t="shared" ca="1" si="16"/>
        <v>#DIV/0!</v>
      </c>
      <c r="F376" s="124" t="e">
        <f t="shared" ca="1" si="17"/>
        <v>#DIV/0!</v>
      </c>
      <c r="G376" s="124" t="e">
        <f t="shared" ca="1" si="18"/>
        <v>#DIV/0!</v>
      </c>
      <c r="H376" s="124" t="e">
        <f t="shared" ca="1" si="19"/>
        <v>#DIV/0!</v>
      </c>
      <c r="I376" s="192">
        <f t="shared" si="20"/>
        <v>28.916666666666668</v>
      </c>
      <c r="J376" s="125">
        <f t="shared" si="23"/>
        <v>0</v>
      </c>
      <c r="K376" s="125">
        <f>J376*('P2 - Financials'!$C$56/12)</f>
        <v>0</v>
      </c>
      <c r="L376" s="125">
        <f t="shared" si="21"/>
        <v>0</v>
      </c>
      <c r="M376" s="125" t="e">
        <f t="shared" ca="1" si="24"/>
        <v>#DIV/0!</v>
      </c>
      <c r="N376" s="125">
        <f t="shared" si="25"/>
        <v>218219.20847052312</v>
      </c>
      <c r="O376" s="125">
        <f>N376*('P2 - Financials'!$E$56/12)</f>
        <v>1236.5755146662977</v>
      </c>
      <c r="P376" s="125">
        <f t="shared" si="22"/>
        <v>219455.78398518942</v>
      </c>
      <c r="Q376" s="139"/>
      <c r="R376" s="139"/>
      <c r="S376" s="139"/>
      <c r="T376" s="139"/>
      <c r="U376" s="135"/>
      <c r="V376" s="135"/>
      <c r="W376" s="135"/>
      <c r="X376" s="135"/>
      <c r="Y376" s="135"/>
      <c r="Z376" s="135"/>
    </row>
    <row r="377" spans="1:26" ht="23.25" customHeight="1">
      <c r="A377" s="122">
        <v>348</v>
      </c>
      <c r="B377" s="123" t="e">
        <f t="shared" ca="1" si="13"/>
        <v>#DIV/0!</v>
      </c>
      <c r="C377" s="123" t="e">
        <f t="shared" ca="1" si="14"/>
        <v>#DIV/0!</v>
      </c>
      <c r="D377" s="124" t="e">
        <f t="shared" ca="1" si="15"/>
        <v>#DIV/0!</v>
      </c>
      <c r="E377" s="124" t="e">
        <f t="shared" ca="1" si="16"/>
        <v>#DIV/0!</v>
      </c>
      <c r="F377" s="124" t="e">
        <f t="shared" ca="1" si="17"/>
        <v>#DIV/0!</v>
      </c>
      <c r="G377" s="124" t="e">
        <f t="shared" ca="1" si="18"/>
        <v>#DIV/0!</v>
      </c>
      <c r="H377" s="124" t="e">
        <f t="shared" ca="1" si="19"/>
        <v>#DIV/0!</v>
      </c>
      <c r="I377" s="192">
        <f t="shared" si="20"/>
        <v>29</v>
      </c>
      <c r="J377" s="125">
        <f t="shared" si="23"/>
        <v>0</v>
      </c>
      <c r="K377" s="125">
        <f>J377*('P2 - Financials'!$C$56/12)</f>
        <v>0</v>
      </c>
      <c r="L377" s="125">
        <f t="shared" si="21"/>
        <v>0</v>
      </c>
      <c r="M377" s="125" t="e">
        <f t="shared" ca="1" si="24"/>
        <v>#DIV/0!</v>
      </c>
      <c r="N377" s="125">
        <f t="shared" si="25"/>
        <v>219455.78398518942</v>
      </c>
      <c r="O377" s="125">
        <f>N377*('P2 - Financials'!$E$56/12)</f>
        <v>1243.5827759160734</v>
      </c>
      <c r="P377" s="125">
        <f t="shared" si="22"/>
        <v>220699.36676110548</v>
      </c>
      <c r="Q377" s="139"/>
      <c r="R377" s="139"/>
      <c r="S377" s="139"/>
      <c r="T377" s="139"/>
      <c r="U377" s="135"/>
      <c r="V377" s="135"/>
      <c r="W377" s="135"/>
      <c r="X377" s="135"/>
      <c r="Y377" s="135"/>
      <c r="Z377" s="135"/>
    </row>
    <row r="378" spans="1:26" ht="23.25" customHeight="1">
      <c r="A378" s="122">
        <v>349</v>
      </c>
      <c r="B378" s="123" t="e">
        <f t="shared" ca="1" si="13"/>
        <v>#DIV/0!</v>
      </c>
      <c r="C378" s="123" t="e">
        <f t="shared" ca="1" si="14"/>
        <v>#DIV/0!</v>
      </c>
      <c r="D378" s="124" t="e">
        <f t="shared" ca="1" si="15"/>
        <v>#DIV/0!</v>
      </c>
      <c r="E378" s="124" t="e">
        <f t="shared" ca="1" si="16"/>
        <v>#DIV/0!</v>
      </c>
      <c r="F378" s="124" t="e">
        <f t="shared" ca="1" si="17"/>
        <v>#DIV/0!</v>
      </c>
      <c r="G378" s="124" t="e">
        <f t="shared" ca="1" si="18"/>
        <v>#DIV/0!</v>
      </c>
      <c r="H378" s="124" t="e">
        <f t="shared" ca="1" si="19"/>
        <v>#DIV/0!</v>
      </c>
      <c r="I378" s="192">
        <f t="shared" si="20"/>
        <v>29.083333333333332</v>
      </c>
      <c r="J378" s="125">
        <f t="shared" si="23"/>
        <v>0</v>
      </c>
      <c r="K378" s="125">
        <f>J378*('P2 - Financials'!$C$56/12)</f>
        <v>0</v>
      </c>
      <c r="L378" s="125">
        <f t="shared" si="21"/>
        <v>0</v>
      </c>
      <c r="M378" s="125" t="e">
        <f t="shared" ca="1" si="24"/>
        <v>#DIV/0!</v>
      </c>
      <c r="N378" s="125">
        <f t="shared" si="25"/>
        <v>220699.36676110548</v>
      </c>
      <c r="O378" s="125">
        <f>N378*('P2 - Financials'!$E$56/12)</f>
        <v>1250.6297449795979</v>
      </c>
      <c r="P378" s="125">
        <f t="shared" si="22"/>
        <v>221949.9965060851</v>
      </c>
      <c r="Q378" s="139"/>
      <c r="R378" s="139"/>
      <c r="S378" s="139"/>
      <c r="T378" s="139"/>
      <c r="U378" s="135"/>
      <c r="V378" s="135"/>
      <c r="W378" s="135"/>
      <c r="X378" s="135"/>
      <c r="Y378" s="135"/>
      <c r="Z378" s="135"/>
    </row>
    <row r="379" spans="1:26" ht="23.25" customHeight="1">
      <c r="A379" s="122">
        <v>350</v>
      </c>
      <c r="B379" s="123" t="e">
        <f t="shared" ca="1" si="13"/>
        <v>#DIV/0!</v>
      </c>
      <c r="C379" s="123" t="e">
        <f t="shared" ca="1" si="14"/>
        <v>#DIV/0!</v>
      </c>
      <c r="D379" s="124" t="e">
        <f t="shared" ca="1" si="15"/>
        <v>#DIV/0!</v>
      </c>
      <c r="E379" s="124" t="e">
        <f t="shared" ca="1" si="16"/>
        <v>#DIV/0!</v>
      </c>
      <c r="F379" s="124" t="e">
        <f t="shared" ca="1" si="17"/>
        <v>#DIV/0!</v>
      </c>
      <c r="G379" s="124" t="e">
        <f t="shared" ca="1" si="18"/>
        <v>#DIV/0!</v>
      </c>
      <c r="H379" s="124" t="e">
        <f t="shared" ca="1" si="19"/>
        <v>#DIV/0!</v>
      </c>
      <c r="I379" s="192">
        <f t="shared" si="20"/>
        <v>29.166666666666668</v>
      </c>
      <c r="J379" s="125">
        <f t="shared" si="23"/>
        <v>0</v>
      </c>
      <c r="K379" s="125">
        <f>J379*('P2 - Financials'!$C$56/12)</f>
        <v>0</v>
      </c>
      <c r="L379" s="125">
        <f t="shared" si="21"/>
        <v>0</v>
      </c>
      <c r="M379" s="125" t="e">
        <f t="shared" ca="1" si="24"/>
        <v>#DIV/0!</v>
      </c>
      <c r="N379" s="125">
        <f t="shared" si="25"/>
        <v>221949.9965060851</v>
      </c>
      <c r="O379" s="125">
        <f>N379*('P2 - Financials'!$E$56/12)</f>
        <v>1257.7166468678156</v>
      </c>
      <c r="P379" s="125">
        <f t="shared" si="22"/>
        <v>223207.7131529529</v>
      </c>
      <c r="Q379" s="139"/>
      <c r="R379" s="139"/>
      <c r="S379" s="139"/>
      <c r="T379" s="139"/>
      <c r="U379" s="135"/>
      <c r="V379" s="135"/>
      <c r="W379" s="135"/>
      <c r="X379" s="135"/>
      <c r="Y379" s="135"/>
      <c r="Z379" s="135"/>
    </row>
    <row r="380" spans="1:26" ht="23.25" customHeight="1">
      <c r="A380" s="122">
        <v>351</v>
      </c>
      <c r="B380" s="123" t="e">
        <f t="shared" ca="1" si="13"/>
        <v>#DIV/0!</v>
      </c>
      <c r="C380" s="123" t="e">
        <f t="shared" ca="1" si="14"/>
        <v>#DIV/0!</v>
      </c>
      <c r="D380" s="124" t="e">
        <f t="shared" ca="1" si="15"/>
        <v>#DIV/0!</v>
      </c>
      <c r="E380" s="124" t="e">
        <f t="shared" ca="1" si="16"/>
        <v>#DIV/0!</v>
      </c>
      <c r="F380" s="124" t="e">
        <f t="shared" ca="1" si="17"/>
        <v>#DIV/0!</v>
      </c>
      <c r="G380" s="124" t="e">
        <f t="shared" ca="1" si="18"/>
        <v>#DIV/0!</v>
      </c>
      <c r="H380" s="124" t="e">
        <f t="shared" ca="1" si="19"/>
        <v>#DIV/0!</v>
      </c>
      <c r="I380" s="192">
        <f t="shared" si="20"/>
        <v>29.25</v>
      </c>
      <c r="J380" s="125">
        <f t="shared" si="23"/>
        <v>0</v>
      </c>
      <c r="K380" s="125">
        <f>J380*('P2 - Financials'!$C$56/12)</f>
        <v>0</v>
      </c>
      <c r="L380" s="125">
        <f t="shared" si="21"/>
        <v>0</v>
      </c>
      <c r="M380" s="125" t="e">
        <f t="shared" ca="1" si="24"/>
        <v>#DIV/0!</v>
      </c>
      <c r="N380" s="125">
        <f t="shared" si="25"/>
        <v>223207.7131529529</v>
      </c>
      <c r="O380" s="125">
        <f>N380*('P2 - Financials'!$E$56/12)</f>
        <v>1264.8437078667332</v>
      </c>
      <c r="P380" s="125">
        <f t="shared" si="22"/>
        <v>224472.55686081963</v>
      </c>
      <c r="Q380" s="139"/>
      <c r="R380" s="139"/>
      <c r="S380" s="139"/>
      <c r="T380" s="139"/>
      <c r="U380" s="135"/>
      <c r="V380" s="135"/>
      <c r="W380" s="135"/>
      <c r="X380" s="135"/>
      <c r="Y380" s="135"/>
      <c r="Z380" s="135"/>
    </row>
    <row r="381" spans="1:26" ht="23.25" customHeight="1">
      <c r="A381" s="122">
        <v>352</v>
      </c>
      <c r="B381" s="123" t="e">
        <f t="shared" ca="1" si="13"/>
        <v>#DIV/0!</v>
      </c>
      <c r="C381" s="123" t="e">
        <f t="shared" ca="1" si="14"/>
        <v>#DIV/0!</v>
      </c>
      <c r="D381" s="124" t="e">
        <f t="shared" ca="1" si="15"/>
        <v>#DIV/0!</v>
      </c>
      <c r="E381" s="124" t="e">
        <f t="shared" ca="1" si="16"/>
        <v>#DIV/0!</v>
      </c>
      <c r="F381" s="124" t="e">
        <f t="shared" ca="1" si="17"/>
        <v>#DIV/0!</v>
      </c>
      <c r="G381" s="124" t="e">
        <f t="shared" ca="1" si="18"/>
        <v>#DIV/0!</v>
      </c>
      <c r="H381" s="124" t="e">
        <f t="shared" ca="1" si="19"/>
        <v>#DIV/0!</v>
      </c>
      <c r="I381" s="192">
        <f t="shared" si="20"/>
        <v>29.333333333333332</v>
      </c>
      <c r="J381" s="125">
        <f t="shared" si="23"/>
        <v>0</v>
      </c>
      <c r="K381" s="125">
        <f>J381*('P2 - Financials'!$C$56/12)</f>
        <v>0</v>
      </c>
      <c r="L381" s="125">
        <f t="shared" si="21"/>
        <v>0</v>
      </c>
      <c r="M381" s="125" t="e">
        <f t="shared" ca="1" si="24"/>
        <v>#DIV/0!</v>
      </c>
      <c r="N381" s="125">
        <f t="shared" si="25"/>
        <v>224472.55686081963</v>
      </c>
      <c r="O381" s="125">
        <f>N381*('P2 - Financials'!$E$56/12)</f>
        <v>1272.0111555446447</v>
      </c>
      <c r="P381" s="125">
        <f t="shared" si="22"/>
        <v>225744.56801636427</v>
      </c>
      <c r="Q381" s="139"/>
      <c r="R381" s="139"/>
      <c r="S381" s="139"/>
      <c r="T381" s="139"/>
      <c r="U381" s="135"/>
      <c r="V381" s="135"/>
      <c r="W381" s="135"/>
      <c r="X381" s="135"/>
      <c r="Y381" s="135"/>
      <c r="Z381" s="135"/>
    </row>
    <row r="382" spans="1:26" ht="23.25" customHeight="1">
      <c r="A382" s="122">
        <v>353</v>
      </c>
      <c r="B382" s="123" t="e">
        <f t="shared" ca="1" si="13"/>
        <v>#DIV/0!</v>
      </c>
      <c r="C382" s="123" t="e">
        <f t="shared" ca="1" si="14"/>
        <v>#DIV/0!</v>
      </c>
      <c r="D382" s="124" t="e">
        <f t="shared" ca="1" si="15"/>
        <v>#DIV/0!</v>
      </c>
      <c r="E382" s="124" t="e">
        <f t="shared" ca="1" si="16"/>
        <v>#DIV/0!</v>
      </c>
      <c r="F382" s="124" t="e">
        <f t="shared" ca="1" si="17"/>
        <v>#DIV/0!</v>
      </c>
      <c r="G382" s="124" t="e">
        <f t="shared" ca="1" si="18"/>
        <v>#DIV/0!</v>
      </c>
      <c r="H382" s="124" t="e">
        <f t="shared" ca="1" si="19"/>
        <v>#DIV/0!</v>
      </c>
      <c r="I382" s="192">
        <f t="shared" si="20"/>
        <v>29.416666666666668</v>
      </c>
      <c r="J382" s="125">
        <f t="shared" si="23"/>
        <v>0</v>
      </c>
      <c r="K382" s="125">
        <f>J382*('P2 - Financials'!$C$56/12)</f>
        <v>0</v>
      </c>
      <c r="L382" s="125">
        <f t="shared" si="21"/>
        <v>0</v>
      </c>
      <c r="M382" s="125" t="e">
        <f t="shared" ca="1" si="24"/>
        <v>#DIV/0!</v>
      </c>
      <c r="N382" s="125">
        <f t="shared" si="25"/>
        <v>225744.56801636427</v>
      </c>
      <c r="O382" s="125">
        <f>N382*('P2 - Financials'!$E$56/12)</f>
        <v>1279.2192187593976</v>
      </c>
      <c r="P382" s="125">
        <f t="shared" si="22"/>
        <v>227023.78723512366</v>
      </c>
      <c r="Q382" s="139"/>
      <c r="R382" s="139"/>
      <c r="S382" s="139"/>
      <c r="T382" s="139"/>
      <c r="U382" s="135"/>
      <c r="V382" s="135"/>
      <c r="W382" s="135"/>
      <c r="X382" s="135"/>
      <c r="Y382" s="135"/>
      <c r="Z382" s="135"/>
    </row>
    <row r="383" spans="1:26" ht="23.25" customHeight="1">
      <c r="A383" s="122">
        <v>354</v>
      </c>
      <c r="B383" s="123" t="e">
        <f t="shared" ca="1" si="13"/>
        <v>#DIV/0!</v>
      </c>
      <c r="C383" s="123" t="e">
        <f t="shared" ca="1" si="14"/>
        <v>#DIV/0!</v>
      </c>
      <c r="D383" s="124" t="e">
        <f t="shared" ca="1" si="15"/>
        <v>#DIV/0!</v>
      </c>
      <c r="E383" s="124" t="e">
        <f t="shared" ca="1" si="16"/>
        <v>#DIV/0!</v>
      </c>
      <c r="F383" s="124" t="e">
        <f t="shared" ca="1" si="17"/>
        <v>#DIV/0!</v>
      </c>
      <c r="G383" s="124" t="e">
        <f t="shared" ca="1" si="18"/>
        <v>#DIV/0!</v>
      </c>
      <c r="H383" s="124" t="e">
        <f t="shared" ca="1" si="19"/>
        <v>#DIV/0!</v>
      </c>
      <c r="I383" s="192">
        <f t="shared" si="20"/>
        <v>29.5</v>
      </c>
      <c r="J383" s="125">
        <f t="shared" si="23"/>
        <v>0</v>
      </c>
      <c r="K383" s="125">
        <f>J383*('P2 - Financials'!$C$56/12)</f>
        <v>0</v>
      </c>
      <c r="L383" s="125">
        <f t="shared" si="21"/>
        <v>0</v>
      </c>
      <c r="M383" s="125" t="e">
        <f t="shared" ca="1" si="24"/>
        <v>#DIV/0!</v>
      </c>
      <c r="N383" s="125">
        <f t="shared" si="25"/>
        <v>227023.78723512366</v>
      </c>
      <c r="O383" s="125">
        <f>N383*('P2 - Financials'!$E$56/12)</f>
        <v>1286.4681276657009</v>
      </c>
      <c r="P383" s="125">
        <f t="shared" si="22"/>
        <v>228310.25536278935</v>
      </c>
      <c r="Q383" s="139"/>
      <c r="R383" s="139"/>
      <c r="S383" s="139"/>
      <c r="T383" s="139"/>
      <c r="U383" s="135"/>
      <c r="V383" s="135"/>
      <c r="W383" s="135"/>
      <c r="X383" s="135"/>
      <c r="Y383" s="135"/>
      <c r="Z383" s="135"/>
    </row>
    <row r="384" spans="1:26" ht="23.25" customHeight="1">
      <c r="A384" s="122">
        <v>355</v>
      </c>
      <c r="B384" s="123" t="e">
        <f t="shared" ca="1" si="13"/>
        <v>#DIV/0!</v>
      </c>
      <c r="C384" s="123" t="e">
        <f t="shared" ca="1" si="14"/>
        <v>#DIV/0!</v>
      </c>
      <c r="D384" s="124" t="e">
        <f t="shared" ca="1" si="15"/>
        <v>#DIV/0!</v>
      </c>
      <c r="E384" s="124" t="e">
        <f t="shared" ca="1" si="16"/>
        <v>#DIV/0!</v>
      </c>
      <c r="F384" s="124" t="e">
        <f t="shared" ca="1" si="17"/>
        <v>#DIV/0!</v>
      </c>
      <c r="G384" s="124" t="e">
        <f t="shared" ca="1" si="18"/>
        <v>#DIV/0!</v>
      </c>
      <c r="H384" s="124" t="e">
        <f t="shared" ca="1" si="19"/>
        <v>#DIV/0!</v>
      </c>
      <c r="I384" s="192">
        <f t="shared" si="20"/>
        <v>29.583333333333332</v>
      </c>
      <c r="J384" s="125">
        <f t="shared" si="23"/>
        <v>0</v>
      </c>
      <c r="K384" s="125">
        <f>J384*('P2 - Financials'!$C$56/12)</f>
        <v>0</v>
      </c>
      <c r="L384" s="125">
        <f t="shared" si="21"/>
        <v>0</v>
      </c>
      <c r="M384" s="125" t="e">
        <f t="shared" ca="1" si="24"/>
        <v>#DIV/0!</v>
      </c>
      <c r="N384" s="125">
        <f t="shared" si="25"/>
        <v>228310.25536278935</v>
      </c>
      <c r="O384" s="125">
        <f>N384*('P2 - Financials'!$E$56/12)</f>
        <v>1293.7581137224731</v>
      </c>
      <c r="P384" s="125">
        <f t="shared" si="22"/>
        <v>229604.01347651181</v>
      </c>
      <c r="Q384" s="139"/>
      <c r="R384" s="139"/>
      <c r="S384" s="139"/>
      <c r="T384" s="139"/>
      <c r="U384" s="135"/>
      <c r="V384" s="135"/>
      <c r="W384" s="135"/>
      <c r="X384" s="135"/>
      <c r="Y384" s="135"/>
      <c r="Z384" s="135"/>
    </row>
    <row r="385" spans="1:26" ht="23.25" customHeight="1">
      <c r="A385" s="122">
        <v>356</v>
      </c>
      <c r="B385" s="123" t="e">
        <f t="shared" ca="1" si="13"/>
        <v>#DIV/0!</v>
      </c>
      <c r="C385" s="123" t="e">
        <f t="shared" ca="1" si="14"/>
        <v>#DIV/0!</v>
      </c>
      <c r="D385" s="124" t="e">
        <f t="shared" ca="1" si="15"/>
        <v>#DIV/0!</v>
      </c>
      <c r="E385" s="124" t="e">
        <f t="shared" ca="1" si="16"/>
        <v>#DIV/0!</v>
      </c>
      <c r="F385" s="124" t="e">
        <f t="shared" ca="1" si="17"/>
        <v>#DIV/0!</v>
      </c>
      <c r="G385" s="124" t="e">
        <f t="shared" ca="1" si="18"/>
        <v>#DIV/0!</v>
      </c>
      <c r="H385" s="124" t="e">
        <f t="shared" ca="1" si="19"/>
        <v>#DIV/0!</v>
      </c>
      <c r="I385" s="192">
        <f t="shared" si="20"/>
        <v>29.666666666666668</v>
      </c>
      <c r="J385" s="125">
        <f t="shared" si="23"/>
        <v>0</v>
      </c>
      <c r="K385" s="125">
        <f>J385*('P2 - Financials'!$C$56/12)</f>
        <v>0</v>
      </c>
      <c r="L385" s="125">
        <f t="shared" si="21"/>
        <v>0</v>
      </c>
      <c r="M385" s="125" t="e">
        <f t="shared" ca="1" si="24"/>
        <v>#DIV/0!</v>
      </c>
      <c r="N385" s="125">
        <f t="shared" si="25"/>
        <v>229604.01347651181</v>
      </c>
      <c r="O385" s="125">
        <f>N385*('P2 - Financials'!$E$56/12)</f>
        <v>1301.0894097002338</v>
      </c>
      <c r="P385" s="125">
        <f t="shared" si="22"/>
        <v>230905.10288621206</v>
      </c>
      <c r="Q385" s="139"/>
      <c r="R385" s="139"/>
      <c r="S385" s="139"/>
      <c r="T385" s="139"/>
      <c r="U385" s="135"/>
      <c r="V385" s="135"/>
      <c r="W385" s="135"/>
      <c r="X385" s="135"/>
      <c r="Y385" s="135"/>
      <c r="Z385" s="135"/>
    </row>
    <row r="386" spans="1:26" ht="23.25" customHeight="1">
      <c r="A386" s="122">
        <v>357</v>
      </c>
      <c r="B386" s="123" t="e">
        <f t="shared" ca="1" si="13"/>
        <v>#DIV/0!</v>
      </c>
      <c r="C386" s="123" t="e">
        <f t="shared" ca="1" si="14"/>
        <v>#DIV/0!</v>
      </c>
      <c r="D386" s="124" t="e">
        <f t="shared" ca="1" si="15"/>
        <v>#DIV/0!</v>
      </c>
      <c r="E386" s="124" t="e">
        <f t="shared" ca="1" si="16"/>
        <v>#DIV/0!</v>
      </c>
      <c r="F386" s="124" t="e">
        <f t="shared" ca="1" si="17"/>
        <v>#DIV/0!</v>
      </c>
      <c r="G386" s="124" t="e">
        <f t="shared" ca="1" si="18"/>
        <v>#DIV/0!</v>
      </c>
      <c r="H386" s="124" t="e">
        <f t="shared" ca="1" si="19"/>
        <v>#DIV/0!</v>
      </c>
      <c r="I386" s="192">
        <f t="shared" si="20"/>
        <v>29.75</v>
      </c>
      <c r="J386" s="125">
        <f t="shared" si="23"/>
        <v>0</v>
      </c>
      <c r="K386" s="125">
        <f>J386*('P2 - Financials'!$C$56/12)</f>
        <v>0</v>
      </c>
      <c r="L386" s="125">
        <f t="shared" si="21"/>
        <v>0</v>
      </c>
      <c r="M386" s="125" t="e">
        <f t="shared" ca="1" si="24"/>
        <v>#DIV/0!</v>
      </c>
      <c r="N386" s="125">
        <f t="shared" si="25"/>
        <v>230905.10288621206</v>
      </c>
      <c r="O386" s="125">
        <f>N386*('P2 - Financials'!$E$56/12)</f>
        <v>1308.4622496885352</v>
      </c>
      <c r="P386" s="125">
        <f t="shared" si="22"/>
        <v>232213.5651359006</v>
      </c>
      <c r="Q386" s="139"/>
      <c r="R386" s="139"/>
      <c r="S386" s="139"/>
      <c r="T386" s="139"/>
      <c r="U386" s="135"/>
      <c r="V386" s="135"/>
      <c r="W386" s="135"/>
      <c r="X386" s="135"/>
      <c r="Y386" s="135"/>
      <c r="Z386" s="135"/>
    </row>
    <row r="387" spans="1:26" ht="23.25" customHeight="1">
      <c r="A387" s="122">
        <v>358</v>
      </c>
      <c r="B387" s="123" t="e">
        <f t="shared" ca="1" si="13"/>
        <v>#DIV/0!</v>
      </c>
      <c r="C387" s="123" t="e">
        <f t="shared" ca="1" si="14"/>
        <v>#DIV/0!</v>
      </c>
      <c r="D387" s="124" t="e">
        <f t="shared" ca="1" si="15"/>
        <v>#DIV/0!</v>
      </c>
      <c r="E387" s="124" t="e">
        <f t="shared" ca="1" si="16"/>
        <v>#DIV/0!</v>
      </c>
      <c r="F387" s="124" t="e">
        <f t="shared" ca="1" si="17"/>
        <v>#DIV/0!</v>
      </c>
      <c r="G387" s="124" t="e">
        <f t="shared" ca="1" si="18"/>
        <v>#DIV/0!</v>
      </c>
      <c r="H387" s="124" t="e">
        <f t="shared" ca="1" si="19"/>
        <v>#DIV/0!</v>
      </c>
      <c r="I387" s="192">
        <f t="shared" si="20"/>
        <v>29.833333333333332</v>
      </c>
      <c r="J387" s="125">
        <f t="shared" si="23"/>
        <v>0</v>
      </c>
      <c r="K387" s="125">
        <f>J387*('P2 - Financials'!$C$56/12)</f>
        <v>0</v>
      </c>
      <c r="L387" s="125">
        <f t="shared" si="21"/>
        <v>0</v>
      </c>
      <c r="M387" s="125" t="e">
        <f t="shared" ca="1" si="24"/>
        <v>#DIV/0!</v>
      </c>
      <c r="N387" s="125">
        <f t="shared" si="25"/>
        <v>232213.5651359006</v>
      </c>
      <c r="O387" s="125">
        <f>N387*('P2 - Financials'!$E$56/12)</f>
        <v>1315.8768691034368</v>
      </c>
      <c r="P387" s="125">
        <f t="shared" si="22"/>
        <v>233529.44200500404</v>
      </c>
      <c r="Q387" s="139"/>
      <c r="R387" s="139"/>
      <c r="S387" s="139"/>
      <c r="T387" s="139"/>
      <c r="U387" s="135"/>
      <c r="V387" s="135"/>
      <c r="W387" s="135"/>
      <c r="X387" s="135"/>
      <c r="Y387" s="135"/>
      <c r="Z387" s="135"/>
    </row>
    <row r="388" spans="1:26" ht="23.25" customHeight="1">
      <c r="A388" s="122">
        <v>359</v>
      </c>
      <c r="B388" s="123" t="e">
        <f t="shared" ca="1" si="13"/>
        <v>#DIV/0!</v>
      </c>
      <c r="C388" s="123" t="e">
        <f t="shared" ca="1" si="14"/>
        <v>#DIV/0!</v>
      </c>
      <c r="D388" s="124" t="e">
        <f t="shared" ca="1" si="15"/>
        <v>#DIV/0!</v>
      </c>
      <c r="E388" s="124" t="e">
        <f t="shared" ca="1" si="16"/>
        <v>#DIV/0!</v>
      </c>
      <c r="F388" s="124" t="e">
        <f t="shared" ca="1" si="17"/>
        <v>#DIV/0!</v>
      </c>
      <c r="G388" s="124" t="e">
        <f t="shared" ca="1" si="18"/>
        <v>#DIV/0!</v>
      </c>
      <c r="H388" s="124" t="e">
        <f t="shared" ca="1" si="19"/>
        <v>#DIV/0!</v>
      </c>
      <c r="I388" s="192">
        <f t="shared" si="20"/>
        <v>29.916666666666668</v>
      </c>
      <c r="J388" s="125">
        <f t="shared" si="23"/>
        <v>0</v>
      </c>
      <c r="K388" s="125">
        <f>J388*('P2 - Financials'!$C$56/12)</f>
        <v>0</v>
      </c>
      <c r="L388" s="125">
        <f t="shared" si="21"/>
        <v>0</v>
      </c>
      <c r="M388" s="125" t="e">
        <f t="shared" ca="1" si="24"/>
        <v>#DIV/0!</v>
      </c>
      <c r="N388" s="125">
        <f t="shared" si="25"/>
        <v>233529.44200500404</v>
      </c>
      <c r="O388" s="125">
        <f>N388*('P2 - Financials'!$E$56/12)</f>
        <v>1323.3335046950231</v>
      </c>
      <c r="P388" s="125">
        <f t="shared" si="22"/>
        <v>234852.77550969904</v>
      </c>
      <c r="Q388" s="139"/>
      <c r="R388" s="139"/>
      <c r="S388" s="139"/>
      <c r="T388" s="139"/>
      <c r="U388" s="135"/>
      <c r="V388" s="135"/>
      <c r="W388" s="135"/>
      <c r="X388" s="135"/>
      <c r="Y388" s="135"/>
      <c r="Z388" s="135"/>
    </row>
    <row r="389" spans="1:26" ht="23.25" customHeight="1">
      <c r="A389" s="122">
        <v>360</v>
      </c>
      <c r="B389" s="123" t="e">
        <f t="shared" ca="1" si="13"/>
        <v>#DIV/0!</v>
      </c>
      <c r="C389" s="123" t="e">
        <f t="shared" ca="1" si="14"/>
        <v>#DIV/0!</v>
      </c>
      <c r="D389" s="124" t="e">
        <f t="shared" ca="1" si="15"/>
        <v>#DIV/0!</v>
      </c>
      <c r="E389" s="124" t="e">
        <f t="shared" ca="1" si="16"/>
        <v>#DIV/0!</v>
      </c>
      <c r="F389" s="124" t="e">
        <f t="shared" ca="1" si="17"/>
        <v>#DIV/0!</v>
      </c>
      <c r="G389" s="124" t="e">
        <f t="shared" ca="1" si="18"/>
        <v>#DIV/0!</v>
      </c>
      <c r="H389" s="124" t="e">
        <f t="shared" ca="1" si="19"/>
        <v>#DIV/0!</v>
      </c>
      <c r="I389" s="192">
        <f t="shared" si="20"/>
        <v>30</v>
      </c>
      <c r="J389" s="125">
        <f t="shared" si="23"/>
        <v>0</v>
      </c>
      <c r="K389" s="125">
        <f>J389*('P2 - Financials'!$C$56/12)</f>
        <v>0</v>
      </c>
      <c r="L389" s="125">
        <f t="shared" si="21"/>
        <v>0</v>
      </c>
      <c r="M389" s="125" t="e">
        <f t="shared" ca="1" si="24"/>
        <v>#DIV/0!</v>
      </c>
      <c r="N389" s="125">
        <f t="shared" si="25"/>
        <v>234852.77550969904</v>
      </c>
      <c r="O389" s="125">
        <f>N389*('P2 - Financials'!$E$56/12)</f>
        <v>1330.8323945549614</v>
      </c>
      <c r="P389" s="125">
        <f t="shared" si="22"/>
        <v>236183.60790425399</v>
      </c>
      <c r="Q389" s="139"/>
      <c r="R389" s="139"/>
      <c r="S389" s="139"/>
      <c r="T389" s="139"/>
      <c r="U389" s="135"/>
      <c r="V389" s="135"/>
      <c r="W389" s="135"/>
      <c r="X389" s="135"/>
      <c r="Y389" s="135"/>
      <c r="Z389" s="135"/>
    </row>
    <row r="390" spans="1:26" ht="23.25" customHeight="1">
      <c r="A390" s="195"/>
      <c r="B390" s="195"/>
      <c r="C390" s="195"/>
      <c r="D390" s="195"/>
      <c r="E390" s="195"/>
      <c r="F390" s="195"/>
      <c r="G390" s="195"/>
      <c r="H390" s="195"/>
      <c r="I390" s="139"/>
      <c r="J390" s="121"/>
      <c r="K390" s="121"/>
      <c r="L390" s="121"/>
      <c r="M390" s="121"/>
      <c r="N390" s="121"/>
      <c r="O390" s="121"/>
      <c r="P390" s="121"/>
      <c r="Q390" s="139"/>
      <c r="R390" s="139"/>
      <c r="S390" s="139"/>
      <c r="T390" s="139"/>
      <c r="U390" s="135"/>
      <c r="V390" s="135"/>
      <c r="W390" s="135"/>
      <c r="X390" s="135"/>
      <c r="Y390" s="135"/>
      <c r="Z390" s="135"/>
    </row>
    <row r="391" spans="1:26" ht="23.25" customHeight="1">
      <c r="A391" s="135"/>
      <c r="B391" s="135"/>
      <c r="C391" s="135"/>
      <c r="D391" s="135"/>
      <c r="E391" s="135"/>
      <c r="F391" s="135"/>
      <c r="G391" s="135"/>
      <c r="H391" s="135"/>
      <c r="I391" s="139"/>
      <c r="J391" s="121"/>
      <c r="K391" s="121"/>
      <c r="L391" s="121"/>
      <c r="M391" s="121"/>
      <c r="N391" s="121"/>
      <c r="O391" s="121"/>
      <c r="P391" s="121"/>
      <c r="Q391" s="139"/>
      <c r="R391" s="139"/>
      <c r="S391" s="139"/>
      <c r="T391" s="139"/>
      <c r="U391" s="135"/>
      <c r="V391" s="135"/>
      <c r="W391" s="135"/>
      <c r="X391" s="135"/>
      <c r="Y391" s="135"/>
      <c r="Z391" s="135"/>
    </row>
    <row r="392" spans="1:26" ht="23.25" customHeight="1">
      <c r="A392" s="135"/>
      <c r="B392" s="135"/>
      <c r="C392" s="135"/>
      <c r="D392" s="135"/>
      <c r="E392" s="135"/>
      <c r="F392" s="135"/>
      <c r="G392" s="135"/>
      <c r="H392" s="135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5"/>
      <c r="V392" s="135"/>
      <c r="W392" s="135"/>
      <c r="X392" s="135"/>
      <c r="Y392" s="135"/>
      <c r="Z392" s="135"/>
    </row>
    <row r="393" spans="1:26" ht="23.25" customHeight="1">
      <c r="A393" s="135"/>
      <c r="B393" s="135"/>
      <c r="C393" s="135"/>
      <c r="D393" s="135"/>
      <c r="E393" s="135"/>
      <c r="F393" s="135"/>
      <c r="G393" s="135"/>
      <c r="H393" s="135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5"/>
      <c r="V393" s="135"/>
      <c r="W393" s="135"/>
      <c r="X393" s="135"/>
      <c r="Y393" s="135"/>
      <c r="Z393" s="135"/>
    </row>
    <row r="394" spans="1:26" ht="23.25" customHeight="1">
      <c r="A394" s="135"/>
      <c r="B394" s="135"/>
      <c r="C394" s="135"/>
      <c r="D394" s="135"/>
      <c r="E394" s="135"/>
      <c r="F394" s="135"/>
      <c r="G394" s="135"/>
      <c r="H394" s="135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5"/>
      <c r="V394" s="135"/>
      <c r="W394" s="135"/>
      <c r="X394" s="135"/>
      <c r="Y394" s="135"/>
      <c r="Z394" s="135"/>
    </row>
    <row r="395" spans="1:26" ht="23.25" customHeight="1">
      <c r="A395" s="135"/>
      <c r="B395" s="135"/>
      <c r="C395" s="135"/>
      <c r="D395" s="135"/>
      <c r="E395" s="135"/>
      <c r="F395" s="135"/>
      <c r="G395" s="135"/>
      <c r="H395" s="135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5"/>
      <c r="V395" s="135"/>
      <c r="W395" s="135"/>
      <c r="X395" s="135"/>
      <c r="Y395" s="135"/>
      <c r="Z395" s="135"/>
    </row>
    <row r="396" spans="1:26" ht="23.25" customHeight="1">
      <c r="A396" s="135"/>
      <c r="B396" s="135"/>
      <c r="C396" s="135"/>
      <c r="D396" s="135"/>
      <c r="E396" s="135"/>
      <c r="F396" s="135"/>
      <c r="G396" s="135"/>
      <c r="H396" s="135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5"/>
      <c r="V396" s="135"/>
      <c r="W396" s="135"/>
      <c r="X396" s="135"/>
      <c r="Y396" s="135"/>
      <c r="Z396" s="135"/>
    </row>
    <row r="397" spans="1:26" ht="23.25" customHeight="1">
      <c r="A397" s="135"/>
      <c r="B397" s="135"/>
      <c r="C397" s="135"/>
      <c r="D397" s="135"/>
      <c r="E397" s="135"/>
      <c r="F397" s="135"/>
      <c r="G397" s="135"/>
      <c r="H397" s="135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5"/>
      <c r="V397" s="135"/>
      <c r="W397" s="135"/>
      <c r="X397" s="135"/>
      <c r="Y397" s="135"/>
      <c r="Z397" s="135"/>
    </row>
    <row r="398" spans="1:26" ht="23.25" customHeight="1">
      <c r="A398" s="135"/>
      <c r="B398" s="135"/>
      <c r="C398" s="135"/>
      <c r="D398" s="135"/>
      <c r="E398" s="135"/>
      <c r="F398" s="135"/>
      <c r="G398" s="135"/>
      <c r="H398" s="135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5"/>
      <c r="V398" s="135"/>
      <c r="W398" s="135"/>
      <c r="X398" s="135"/>
      <c r="Y398" s="135"/>
      <c r="Z398" s="135"/>
    </row>
    <row r="399" spans="1:26" ht="23.25" customHeight="1">
      <c r="A399" s="135"/>
      <c r="B399" s="135"/>
      <c r="C399" s="135"/>
      <c r="D399" s="135"/>
      <c r="E399" s="135"/>
      <c r="F399" s="135"/>
      <c r="G399" s="135"/>
      <c r="H399" s="135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5"/>
      <c r="V399" s="135"/>
      <c r="W399" s="135"/>
      <c r="X399" s="135"/>
      <c r="Y399" s="135"/>
      <c r="Z399" s="135"/>
    </row>
    <row r="400" spans="1:26" ht="23.25" customHeight="1">
      <c r="A400" s="135"/>
      <c r="B400" s="135"/>
      <c r="C400" s="135"/>
      <c r="D400" s="135"/>
      <c r="E400" s="135"/>
      <c r="F400" s="135"/>
      <c r="G400" s="135"/>
      <c r="H400" s="135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5"/>
      <c r="V400" s="135"/>
      <c r="W400" s="135"/>
      <c r="X400" s="135"/>
      <c r="Y400" s="135"/>
      <c r="Z400" s="135"/>
    </row>
    <row r="401" spans="1:26" ht="23.25" customHeight="1">
      <c r="A401" s="135"/>
      <c r="B401" s="135"/>
      <c r="C401" s="135"/>
      <c r="D401" s="135"/>
      <c r="E401" s="135"/>
      <c r="F401" s="135"/>
      <c r="G401" s="135"/>
      <c r="H401" s="135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5"/>
      <c r="V401" s="135"/>
      <c r="W401" s="135"/>
      <c r="X401" s="135"/>
      <c r="Y401" s="135"/>
      <c r="Z401" s="135"/>
    </row>
    <row r="402" spans="1:26" ht="23.25" customHeight="1">
      <c r="A402" s="135"/>
      <c r="B402" s="135"/>
      <c r="C402" s="135"/>
      <c r="D402" s="135"/>
      <c r="E402" s="135"/>
      <c r="F402" s="135"/>
      <c r="G402" s="135"/>
      <c r="H402" s="135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5"/>
      <c r="V402" s="135"/>
      <c r="W402" s="135"/>
      <c r="X402" s="135"/>
      <c r="Y402" s="135"/>
      <c r="Z402" s="135"/>
    </row>
    <row r="403" spans="1:26" ht="23.25" customHeight="1">
      <c r="A403" s="135"/>
      <c r="B403" s="135"/>
      <c r="C403" s="135"/>
      <c r="D403" s="135"/>
      <c r="E403" s="135"/>
      <c r="F403" s="135"/>
      <c r="G403" s="135"/>
      <c r="H403" s="135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5"/>
      <c r="V403" s="135"/>
      <c r="W403" s="135"/>
      <c r="X403" s="135"/>
      <c r="Y403" s="135"/>
      <c r="Z403" s="135"/>
    </row>
    <row r="404" spans="1:26" ht="23.25" customHeight="1">
      <c r="A404" s="135"/>
      <c r="B404" s="135"/>
      <c r="C404" s="135"/>
      <c r="D404" s="135"/>
      <c r="E404" s="135"/>
      <c r="F404" s="135"/>
      <c r="G404" s="135"/>
      <c r="H404" s="135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5"/>
      <c r="V404" s="135"/>
      <c r="W404" s="135"/>
      <c r="X404" s="135"/>
      <c r="Y404" s="135"/>
      <c r="Z404" s="135"/>
    </row>
    <row r="405" spans="1:26" ht="23.25" customHeight="1">
      <c r="A405" s="135"/>
      <c r="B405" s="135"/>
      <c r="C405" s="135"/>
      <c r="D405" s="135"/>
      <c r="E405" s="135"/>
      <c r="F405" s="135"/>
      <c r="G405" s="135"/>
      <c r="H405" s="135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5"/>
      <c r="V405" s="135"/>
      <c r="W405" s="135"/>
      <c r="X405" s="135"/>
      <c r="Y405" s="135"/>
      <c r="Z405" s="135"/>
    </row>
    <row r="406" spans="1:26" ht="23.25" customHeight="1">
      <c r="A406" s="135"/>
      <c r="B406" s="135"/>
      <c r="C406" s="135"/>
      <c r="D406" s="135"/>
      <c r="E406" s="135"/>
      <c r="F406" s="135"/>
      <c r="G406" s="135"/>
      <c r="H406" s="135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5"/>
      <c r="V406" s="135"/>
      <c r="W406" s="135"/>
      <c r="X406" s="135"/>
      <c r="Y406" s="135"/>
      <c r="Z406" s="135"/>
    </row>
    <row r="407" spans="1:26" ht="23.25" customHeight="1">
      <c r="A407" s="135"/>
      <c r="B407" s="135"/>
      <c r="C407" s="135"/>
      <c r="D407" s="135"/>
      <c r="E407" s="135"/>
      <c r="F407" s="135"/>
      <c r="G407" s="135"/>
      <c r="H407" s="135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5"/>
      <c r="V407" s="135"/>
      <c r="W407" s="135"/>
      <c r="X407" s="135"/>
      <c r="Y407" s="135"/>
      <c r="Z407" s="135"/>
    </row>
    <row r="408" spans="1:26" ht="23.25" customHeight="1">
      <c r="A408" s="135"/>
      <c r="B408" s="135"/>
      <c r="C408" s="135"/>
      <c r="D408" s="135"/>
      <c r="E408" s="135"/>
      <c r="F408" s="135"/>
      <c r="G408" s="135"/>
      <c r="H408" s="135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5"/>
      <c r="V408" s="135"/>
      <c r="W408" s="135"/>
      <c r="X408" s="135"/>
      <c r="Y408" s="135"/>
      <c r="Z408" s="135"/>
    </row>
    <row r="409" spans="1:26" ht="23.25" customHeight="1">
      <c r="A409" s="135"/>
      <c r="B409" s="135"/>
      <c r="C409" s="135"/>
      <c r="D409" s="135"/>
      <c r="E409" s="135"/>
      <c r="F409" s="135"/>
      <c r="G409" s="135"/>
      <c r="H409" s="135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5"/>
      <c r="V409" s="135"/>
      <c r="W409" s="135"/>
      <c r="X409" s="135"/>
      <c r="Y409" s="135"/>
      <c r="Z409" s="135"/>
    </row>
    <row r="410" spans="1:26" ht="23.25" customHeight="1">
      <c r="A410" s="135"/>
      <c r="B410" s="135"/>
      <c r="C410" s="135"/>
      <c r="D410" s="135"/>
      <c r="E410" s="135"/>
      <c r="F410" s="135"/>
      <c r="G410" s="135"/>
      <c r="H410" s="135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5"/>
      <c r="V410" s="135"/>
      <c r="W410" s="135"/>
      <c r="X410" s="135"/>
      <c r="Y410" s="135"/>
      <c r="Z410" s="135"/>
    </row>
    <row r="411" spans="1:26" ht="23.25" customHeight="1">
      <c r="A411" s="135"/>
      <c r="B411" s="135"/>
      <c r="C411" s="135"/>
      <c r="D411" s="135"/>
      <c r="E411" s="135"/>
      <c r="F411" s="135"/>
      <c r="G411" s="135"/>
      <c r="H411" s="135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5"/>
      <c r="V411" s="135"/>
      <c r="W411" s="135"/>
      <c r="X411" s="135"/>
      <c r="Y411" s="135"/>
      <c r="Z411" s="135"/>
    </row>
    <row r="412" spans="1:26" ht="23.25" customHeight="1">
      <c r="A412" s="135"/>
      <c r="B412" s="135"/>
      <c r="C412" s="135"/>
      <c r="D412" s="135"/>
      <c r="E412" s="135"/>
      <c r="F412" s="135"/>
      <c r="G412" s="135"/>
      <c r="H412" s="135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5"/>
      <c r="V412" s="135"/>
      <c r="W412" s="135"/>
      <c r="X412" s="135"/>
      <c r="Y412" s="135"/>
      <c r="Z412" s="135"/>
    </row>
    <row r="413" spans="1:26" ht="23.25" customHeight="1">
      <c r="A413" s="135"/>
      <c r="B413" s="135"/>
      <c r="C413" s="135"/>
      <c r="D413" s="135"/>
      <c r="E413" s="135"/>
      <c r="F413" s="135"/>
      <c r="G413" s="135"/>
      <c r="H413" s="135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5"/>
      <c r="V413" s="135"/>
      <c r="W413" s="135"/>
      <c r="X413" s="135"/>
      <c r="Y413" s="135"/>
      <c r="Z413" s="135"/>
    </row>
    <row r="414" spans="1:26" ht="23.25" customHeight="1">
      <c r="A414" s="135"/>
      <c r="B414" s="135"/>
      <c r="C414" s="135"/>
      <c r="D414" s="135"/>
      <c r="E414" s="135"/>
      <c r="F414" s="135"/>
      <c r="G414" s="135"/>
      <c r="H414" s="135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5"/>
      <c r="V414" s="135"/>
      <c r="W414" s="135"/>
      <c r="X414" s="135"/>
      <c r="Y414" s="135"/>
      <c r="Z414" s="135"/>
    </row>
    <row r="415" spans="1:26" ht="23.25" customHeight="1">
      <c r="A415" s="135"/>
      <c r="B415" s="135"/>
      <c r="C415" s="135"/>
      <c r="D415" s="135"/>
      <c r="E415" s="135"/>
      <c r="F415" s="135"/>
      <c r="G415" s="135"/>
      <c r="H415" s="135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5"/>
      <c r="V415" s="135"/>
      <c r="W415" s="135"/>
      <c r="X415" s="135"/>
      <c r="Y415" s="135"/>
      <c r="Z415" s="135"/>
    </row>
    <row r="416" spans="1:26" ht="23.25" customHeight="1">
      <c r="A416" s="135"/>
      <c r="B416" s="135"/>
      <c r="C416" s="135"/>
      <c r="D416" s="135"/>
      <c r="E416" s="135"/>
      <c r="F416" s="135"/>
      <c r="G416" s="135"/>
      <c r="H416" s="135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5"/>
      <c r="V416" s="135"/>
      <c r="W416" s="135"/>
      <c r="X416" s="135"/>
      <c r="Y416" s="135"/>
      <c r="Z416" s="135"/>
    </row>
    <row r="417" spans="1:26" ht="23.25" customHeight="1">
      <c r="A417" s="135"/>
      <c r="B417" s="135"/>
      <c r="C417" s="135"/>
      <c r="D417" s="135"/>
      <c r="E417" s="135"/>
      <c r="F417" s="135"/>
      <c r="G417" s="135"/>
      <c r="H417" s="135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5"/>
      <c r="V417" s="135"/>
      <c r="W417" s="135"/>
      <c r="X417" s="135"/>
      <c r="Y417" s="135"/>
      <c r="Z417" s="135"/>
    </row>
    <row r="418" spans="1:26" ht="23.25" customHeight="1">
      <c r="A418" s="135"/>
      <c r="B418" s="135"/>
      <c r="C418" s="135"/>
      <c r="D418" s="135"/>
      <c r="E418" s="135"/>
      <c r="F418" s="135"/>
      <c r="G418" s="135"/>
      <c r="H418" s="135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5"/>
      <c r="V418" s="135"/>
      <c r="W418" s="135"/>
      <c r="X418" s="135"/>
      <c r="Y418" s="135"/>
      <c r="Z418" s="135"/>
    </row>
    <row r="419" spans="1:26" ht="23.25" customHeight="1">
      <c r="A419" s="135"/>
      <c r="B419" s="135"/>
      <c r="C419" s="135"/>
      <c r="D419" s="135"/>
      <c r="E419" s="135"/>
      <c r="F419" s="135"/>
      <c r="G419" s="135"/>
      <c r="H419" s="135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5"/>
      <c r="V419" s="135"/>
      <c r="W419" s="135"/>
      <c r="X419" s="135"/>
      <c r="Y419" s="135"/>
      <c r="Z419" s="135"/>
    </row>
    <row r="420" spans="1:26" ht="23.25" customHeight="1">
      <c r="A420" s="135"/>
      <c r="B420" s="135"/>
      <c r="C420" s="135"/>
      <c r="D420" s="135"/>
      <c r="E420" s="135"/>
      <c r="F420" s="135"/>
      <c r="G420" s="135"/>
      <c r="H420" s="135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5"/>
      <c r="V420" s="135"/>
      <c r="W420" s="135"/>
      <c r="X420" s="135"/>
      <c r="Y420" s="135"/>
      <c r="Z420" s="135"/>
    </row>
    <row r="421" spans="1:26" ht="23.25" customHeight="1">
      <c r="A421" s="135"/>
      <c r="B421" s="135"/>
      <c r="C421" s="135"/>
      <c r="D421" s="135"/>
      <c r="E421" s="135"/>
      <c r="F421" s="135"/>
      <c r="G421" s="135"/>
      <c r="H421" s="135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5"/>
      <c r="V421" s="135"/>
      <c r="W421" s="135"/>
      <c r="X421" s="135"/>
      <c r="Y421" s="135"/>
      <c r="Z421" s="135"/>
    </row>
    <row r="422" spans="1:26" ht="23.25" customHeight="1">
      <c r="A422" s="135"/>
      <c r="B422" s="135"/>
      <c r="C422" s="135"/>
      <c r="D422" s="135"/>
      <c r="E422" s="135"/>
      <c r="F422" s="135"/>
      <c r="G422" s="135"/>
      <c r="H422" s="135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5"/>
      <c r="V422" s="135"/>
      <c r="W422" s="135"/>
      <c r="X422" s="135"/>
      <c r="Y422" s="135"/>
      <c r="Z422" s="135"/>
    </row>
    <row r="423" spans="1:26" ht="23.25" customHeight="1">
      <c r="A423" s="135"/>
      <c r="B423" s="135"/>
      <c r="C423" s="135"/>
      <c r="D423" s="135"/>
      <c r="E423" s="135"/>
      <c r="F423" s="135"/>
      <c r="G423" s="135"/>
      <c r="H423" s="135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5"/>
      <c r="V423" s="135"/>
      <c r="W423" s="135"/>
      <c r="X423" s="135"/>
      <c r="Y423" s="135"/>
      <c r="Z423" s="135"/>
    </row>
    <row r="424" spans="1:26" ht="23.25" customHeight="1">
      <c r="A424" s="135"/>
      <c r="B424" s="135"/>
      <c r="C424" s="135"/>
      <c r="D424" s="135"/>
      <c r="E424" s="135"/>
      <c r="F424" s="135"/>
      <c r="G424" s="135"/>
      <c r="H424" s="135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5"/>
      <c r="V424" s="135"/>
      <c r="W424" s="135"/>
      <c r="X424" s="135"/>
      <c r="Y424" s="135"/>
      <c r="Z424" s="135"/>
    </row>
    <row r="425" spans="1:26" ht="23.25" customHeight="1">
      <c r="A425" s="135"/>
      <c r="B425" s="135"/>
      <c r="C425" s="135"/>
      <c r="D425" s="135"/>
      <c r="E425" s="135"/>
      <c r="F425" s="135"/>
      <c r="G425" s="135"/>
      <c r="H425" s="135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5"/>
      <c r="V425" s="135"/>
      <c r="W425" s="135"/>
      <c r="X425" s="135"/>
      <c r="Y425" s="135"/>
      <c r="Z425" s="135"/>
    </row>
    <row r="426" spans="1:26" ht="23.25" customHeight="1">
      <c r="A426" s="135"/>
      <c r="B426" s="135"/>
      <c r="C426" s="135"/>
      <c r="D426" s="135"/>
      <c r="E426" s="135"/>
      <c r="F426" s="135"/>
      <c r="G426" s="135"/>
      <c r="H426" s="135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5"/>
      <c r="V426" s="135"/>
      <c r="W426" s="135"/>
      <c r="X426" s="135"/>
      <c r="Y426" s="135"/>
      <c r="Z426" s="135"/>
    </row>
    <row r="427" spans="1:26" ht="23.25" customHeight="1">
      <c r="A427" s="135"/>
      <c r="B427" s="135"/>
      <c r="C427" s="135"/>
      <c r="D427" s="135"/>
      <c r="E427" s="135"/>
      <c r="F427" s="135"/>
      <c r="G427" s="135"/>
      <c r="H427" s="135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5"/>
      <c r="V427" s="135"/>
      <c r="W427" s="135"/>
      <c r="X427" s="135"/>
      <c r="Y427" s="135"/>
      <c r="Z427" s="135"/>
    </row>
    <row r="428" spans="1:26" ht="23.25" customHeight="1">
      <c r="A428" s="135"/>
      <c r="B428" s="135"/>
      <c r="C428" s="135"/>
      <c r="D428" s="135"/>
      <c r="E428" s="135"/>
      <c r="F428" s="135"/>
      <c r="G428" s="135"/>
      <c r="H428" s="135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5"/>
      <c r="V428" s="135"/>
      <c r="W428" s="135"/>
      <c r="X428" s="135"/>
      <c r="Y428" s="135"/>
      <c r="Z428" s="135"/>
    </row>
    <row r="429" spans="1:26" ht="23.25" customHeight="1">
      <c r="A429" s="135"/>
      <c r="B429" s="135"/>
      <c r="C429" s="135"/>
      <c r="D429" s="135"/>
      <c r="E429" s="135"/>
      <c r="F429" s="135"/>
      <c r="G429" s="135"/>
      <c r="H429" s="135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5"/>
      <c r="V429" s="135"/>
      <c r="W429" s="135"/>
      <c r="X429" s="135"/>
      <c r="Y429" s="135"/>
      <c r="Z429" s="135"/>
    </row>
    <row r="430" spans="1:26" ht="23.25" customHeight="1">
      <c r="A430" s="135"/>
      <c r="B430" s="135"/>
      <c r="C430" s="135"/>
      <c r="D430" s="135"/>
      <c r="E430" s="135"/>
      <c r="F430" s="135"/>
      <c r="G430" s="135"/>
      <c r="H430" s="135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5"/>
      <c r="V430" s="135"/>
      <c r="W430" s="135"/>
      <c r="X430" s="135"/>
      <c r="Y430" s="135"/>
      <c r="Z430" s="135"/>
    </row>
    <row r="431" spans="1:26" ht="23.25" customHeight="1">
      <c r="A431" s="135"/>
      <c r="B431" s="135"/>
      <c r="C431" s="135"/>
      <c r="D431" s="135"/>
      <c r="E431" s="135"/>
      <c r="F431" s="135"/>
      <c r="G431" s="135"/>
      <c r="H431" s="135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5"/>
      <c r="V431" s="135"/>
      <c r="W431" s="135"/>
      <c r="X431" s="135"/>
      <c r="Y431" s="135"/>
      <c r="Z431" s="135"/>
    </row>
    <row r="432" spans="1:26" ht="23.25" customHeight="1">
      <c r="A432" s="135"/>
      <c r="B432" s="135"/>
      <c r="C432" s="135"/>
      <c r="D432" s="135"/>
      <c r="E432" s="135"/>
      <c r="F432" s="135"/>
      <c r="G432" s="135"/>
      <c r="H432" s="135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5"/>
      <c r="V432" s="135"/>
      <c r="W432" s="135"/>
      <c r="X432" s="135"/>
      <c r="Y432" s="135"/>
      <c r="Z432" s="135"/>
    </row>
    <row r="433" spans="1:26" ht="23.25" customHeight="1">
      <c r="A433" s="135"/>
      <c r="B433" s="135"/>
      <c r="C433" s="135"/>
      <c r="D433" s="135"/>
      <c r="E433" s="135"/>
      <c r="F433" s="135"/>
      <c r="G433" s="135"/>
      <c r="H433" s="135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5"/>
      <c r="V433" s="135"/>
      <c r="W433" s="135"/>
      <c r="X433" s="135"/>
      <c r="Y433" s="135"/>
      <c r="Z433" s="135"/>
    </row>
    <row r="434" spans="1:26" ht="23.25" customHeight="1">
      <c r="A434" s="135"/>
      <c r="B434" s="135"/>
      <c r="C434" s="135"/>
      <c r="D434" s="135"/>
      <c r="E434" s="135"/>
      <c r="F434" s="135"/>
      <c r="G434" s="135"/>
      <c r="H434" s="135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5"/>
      <c r="V434" s="135"/>
      <c r="W434" s="135"/>
      <c r="X434" s="135"/>
      <c r="Y434" s="135"/>
      <c r="Z434" s="135"/>
    </row>
    <row r="435" spans="1:26" ht="23.25" customHeight="1">
      <c r="A435" s="135"/>
      <c r="B435" s="135"/>
      <c r="C435" s="135"/>
      <c r="D435" s="135"/>
      <c r="E435" s="135"/>
      <c r="F435" s="135"/>
      <c r="G435" s="135"/>
      <c r="H435" s="135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5"/>
      <c r="V435" s="135"/>
      <c r="W435" s="135"/>
      <c r="X435" s="135"/>
      <c r="Y435" s="135"/>
      <c r="Z435" s="135"/>
    </row>
    <row r="436" spans="1:26" ht="23.25" customHeight="1">
      <c r="A436" s="135"/>
      <c r="B436" s="135"/>
      <c r="C436" s="135"/>
      <c r="D436" s="135"/>
      <c r="E436" s="135"/>
      <c r="F436" s="135"/>
      <c r="G436" s="135"/>
      <c r="H436" s="135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5"/>
      <c r="V436" s="135"/>
      <c r="W436" s="135"/>
      <c r="X436" s="135"/>
      <c r="Y436" s="135"/>
      <c r="Z436" s="135"/>
    </row>
    <row r="437" spans="1:26" ht="23.25" customHeight="1">
      <c r="A437" s="135"/>
      <c r="B437" s="135"/>
      <c r="C437" s="135"/>
      <c r="D437" s="135"/>
      <c r="E437" s="135"/>
      <c r="F437" s="135"/>
      <c r="G437" s="135"/>
      <c r="H437" s="135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5"/>
      <c r="V437" s="135"/>
      <c r="W437" s="135"/>
      <c r="X437" s="135"/>
      <c r="Y437" s="135"/>
      <c r="Z437" s="135"/>
    </row>
    <row r="438" spans="1:26" ht="23.25" customHeight="1">
      <c r="A438" s="135"/>
      <c r="B438" s="135"/>
      <c r="C438" s="135"/>
      <c r="D438" s="135"/>
      <c r="E438" s="135"/>
      <c r="F438" s="135"/>
      <c r="G438" s="135"/>
      <c r="H438" s="135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5"/>
      <c r="V438" s="135"/>
      <c r="W438" s="135"/>
      <c r="X438" s="135"/>
      <c r="Y438" s="135"/>
      <c r="Z438" s="135"/>
    </row>
    <row r="439" spans="1:26" ht="23.25" customHeight="1">
      <c r="A439" s="135"/>
      <c r="B439" s="135"/>
      <c r="C439" s="135"/>
      <c r="D439" s="135"/>
      <c r="E439" s="135"/>
      <c r="F439" s="135"/>
      <c r="G439" s="135"/>
      <c r="H439" s="135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5"/>
      <c r="V439" s="135"/>
      <c r="W439" s="135"/>
      <c r="X439" s="135"/>
      <c r="Y439" s="135"/>
      <c r="Z439" s="135"/>
    </row>
    <row r="440" spans="1:26" ht="23.25" customHeight="1">
      <c r="A440" s="135"/>
      <c r="B440" s="135"/>
      <c r="C440" s="135"/>
      <c r="D440" s="135"/>
      <c r="E440" s="135"/>
      <c r="F440" s="135"/>
      <c r="G440" s="135"/>
      <c r="H440" s="135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5"/>
      <c r="V440" s="135"/>
      <c r="W440" s="135"/>
      <c r="X440" s="135"/>
      <c r="Y440" s="135"/>
      <c r="Z440" s="135"/>
    </row>
    <row r="441" spans="1:26" ht="23.25" customHeight="1">
      <c r="A441" s="135"/>
      <c r="B441" s="135"/>
      <c r="C441" s="135"/>
      <c r="D441" s="135"/>
      <c r="E441" s="135"/>
      <c r="F441" s="135"/>
      <c r="G441" s="135"/>
      <c r="H441" s="135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5"/>
      <c r="V441" s="135"/>
      <c r="W441" s="135"/>
      <c r="X441" s="135"/>
      <c r="Y441" s="135"/>
      <c r="Z441" s="135"/>
    </row>
    <row r="442" spans="1:26" ht="23.25" customHeight="1">
      <c r="A442" s="135"/>
      <c r="B442" s="135"/>
      <c r="C442" s="135"/>
      <c r="D442" s="135"/>
      <c r="E442" s="135"/>
      <c r="F442" s="135"/>
      <c r="G442" s="135"/>
      <c r="H442" s="135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5"/>
      <c r="V442" s="135"/>
      <c r="W442" s="135"/>
      <c r="X442" s="135"/>
      <c r="Y442" s="135"/>
      <c r="Z442" s="135"/>
    </row>
    <row r="443" spans="1:26" ht="23.25" customHeight="1">
      <c r="A443" s="135"/>
      <c r="B443" s="135"/>
      <c r="C443" s="135"/>
      <c r="D443" s="135"/>
      <c r="E443" s="135"/>
      <c r="F443" s="135"/>
      <c r="G443" s="135"/>
      <c r="H443" s="135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5"/>
      <c r="V443" s="135"/>
      <c r="W443" s="135"/>
      <c r="X443" s="135"/>
      <c r="Y443" s="135"/>
      <c r="Z443" s="135"/>
    </row>
    <row r="444" spans="1:26" ht="23.25" customHeight="1">
      <c r="A444" s="135"/>
      <c r="B444" s="135"/>
      <c r="C444" s="135"/>
      <c r="D444" s="135"/>
      <c r="E444" s="135"/>
      <c r="F444" s="135"/>
      <c r="G444" s="135"/>
      <c r="H444" s="135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5"/>
      <c r="V444" s="135"/>
      <c r="W444" s="135"/>
      <c r="X444" s="135"/>
      <c r="Y444" s="135"/>
      <c r="Z444" s="135"/>
    </row>
    <row r="445" spans="1:26" ht="23.25" customHeight="1">
      <c r="A445" s="135"/>
      <c r="B445" s="135"/>
      <c r="C445" s="135"/>
      <c r="D445" s="135"/>
      <c r="E445" s="135"/>
      <c r="F445" s="135"/>
      <c r="G445" s="135"/>
      <c r="H445" s="135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5"/>
      <c r="V445" s="135"/>
      <c r="W445" s="135"/>
      <c r="X445" s="135"/>
      <c r="Y445" s="135"/>
      <c r="Z445" s="135"/>
    </row>
    <row r="446" spans="1:26" ht="23.25" customHeight="1">
      <c r="A446" s="135"/>
      <c r="B446" s="135"/>
      <c r="C446" s="135"/>
      <c r="D446" s="135"/>
      <c r="E446" s="135"/>
      <c r="F446" s="135"/>
      <c r="G446" s="135"/>
      <c r="H446" s="135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5"/>
      <c r="V446" s="135"/>
      <c r="W446" s="135"/>
      <c r="X446" s="135"/>
      <c r="Y446" s="135"/>
      <c r="Z446" s="135"/>
    </row>
    <row r="447" spans="1:26" ht="23.25" customHeight="1">
      <c r="A447" s="135"/>
      <c r="B447" s="135"/>
      <c r="C447" s="135"/>
      <c r="D447" s="135"/>
      <c r="E447" s="135"/>
      <c r="F447" s="135"/>
      <c r="G447" s="135"/>
      <c r="H447" s="135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5"/>
      <c r="V447" s="135"/>
      <c r="W447" s="135"/>
      <c r="X447" s="135"/>
      <c r="Y447" s="135"/>
      <c r="Z447" s="135"/>
    </row>
    <row r="448" spans="1:26" ht="23.25" customHeight="1">
      <c r="A448" s="135"/>
      <c r="B448" s="135"/>
      <c r="C448" s="135"/>
      <c r="D448" s="135"/>
      <c r="E448" s="135"/>
      <c r="F448" s="135"/>
      <c r="G448" s="135"/>
      <c r="H448" s="135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5"/>
      <c r="V448" s="135"/>
      <c r="W448" s="135"/>
      <c r="X448" s="135"/>
      <c r="Y448" s="135"/>
      <c r="Z448" s="135"/>
    </row>
    <row r="449" spans="1:26" ht="23.25" customHeight="1">
      <c r="A449" s="135"/>
      <c r="B449" s="135"/>
      <c r="C449" s="135"/>
      <c r="D449" s="135"/>
      <c r="E449" s="135"/>
      <c r="F449" s="135"/>
      <c r="G449" s="135"/>
      <c r="H449" s="135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5"/>
      <c r="V449" s="135"/>
      <c r="W449" s="135"/>
      <c r="X449" s="135"/>
      <c r="Y449" s="135"/>
      <c r="Z449" s="135"/>
    </row>
    <row r="450" spans="1:26" ht="23.25" customHeight="1">
      <c r="A450" s="135"/>
      <c r="B450" s="135"/>
      <c r="C450" s="135"/>
      <c r="D450" s="135"/>
      <c r="E450" s="135"/>
      <c r="F450" s="135"/>
      <c r="G450" s="135"/>
      <c r="H450" s="135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5"/>
      <c r="V450" s="135"/>
      <c r="W450" s="135"/>
      <c r="X450" s="135"/>
      <c r="Y450" s="135"/>
      <c r="Z450" s="135"/>
    </row>
    <row r="451" spans="1:26" ht="23.25" customHeight="1">
      <c r="A451" s="135"/>
      <c r="B451" s="135"/>
      <c r="C451" s="135"/>
      <c r="D451" s="135"/>
      <c r="E451" s="135"/>
      <c r="F451" s="135"/>
      <c r="G451" s="135"/>
      <c r="H451" s="135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5"/>
      <c r="V451" s="135"/>
      <c r="W451" s="135"/>
      <c r="X451" s="135"/>
      <c r="Y451" s="135"/>
      <c r="Z451" s="135"/>
    </row>
    <row r="452" spans="1:26" ht="23.25" customHeight="1">
      <c r="A452" s="135"/>
      <c r="B452" s="135"/>
      <c r="C452" s="135"/>
      <c r="D452" s="135"/>
      <c r="E452" s="135"/>
      <c r="F452" s="135"/>
      <c r="G452" s="135"/>
      <c r="H452" s="135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5"/>
      <c r="V452" s="135"/>
      <c r="W452" s="135"/>
      <c r="X452" s="135"/>
      <c r="Y452" s="135"/>
      <c r="Z452" s="135"/>
    </row>
    <row r="453" spans="1:26" ht="23.25" customHeight="1">
      <c r="A453" s="135"/>
      <c r="B453" s="135"/>
      <c r="C453" s="135"/>
      <c r="D453" s="135"/>
      <c r="E453" s="135"/>
      <c r="F453" s="135"/>
      <c r="G453" s="135"/>
      <c r="H453" s="135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5"/>
      <c r="V453" s="135"/>
      <c r="W453" s="135"/>
      <c r="X453" s="135"/>
      <c r="Y453" s="135"/>
      <c r="Z453" s="135"/>
    </row>
    <row r="454" spans="1:26" ht="23.25" customHeight="1">
      <c r="A454" s="135"/>
      <c r="B454" s="135"/>
      <c r="C454" s="135"/>
      <c r="D454" s="135"/>
      <c r="E454" s="135"/>
      <c r="F454" s="135"/>
      <c r="G454" s="135"/>
      <c r="H454" s="135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5"/>
      <c r="V454" s="135"/>
      <c r="W454" s="135"/>
      <c r="X454" s="135"/>
      <c r="Y454" s="135"/>
      <c r="Z454" s="135"/>
    </row>
    <row r="455" spans="1:26" ht="23.25" customHeight="1">
      <c r="A455" s="135"/>
      <c r="B455" s="135"/>
      <c r="C455" s="135"/>
      <c r="D455" s="135"/>
      <c r="E455" s="135"/>
      <c r="F455" s="135"/>
      <c r="G455" s="135"/>
      <c r="H455" s="135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5"/>
      <c r="V455" s="135"/>
      <c r="W455" s="135"/>
      <c r="X455" s="135"/>
      <c r="Y455" s="135"/>
      <c r="Z455" s="135"/>
    </row>
    <row r="456" spans="1:26" ht="23.25" customHeight="1">
      <c r="A456" s="135"/>
      <c r="B456" s="135"/>
      <c r="C456" s="135"/>
      <c r="D456" s="135"/>
      <c r="E456" s="135"/>
      <c r="F456" s="135"/>
      <c r="G456" s="135"/>
      <c r="H456" s="135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5"/>
      <c r="V456" s="135"/>
      <c r="W456" s="135"/>
      <c r="X456" s="135"/>
      <c r="Y456" s="135"/>
      <c r="Z456" s="135"/>
    </row>
    <row r="457" spans="1:26" ht="23.25" customHeight="1">
      <c r="A457" s="135"/>
      <c r="B457" s="135"/>
      <c r="C457" s="135"/>
      <c r="D457" s="135"/>
      <c r="E457" s="135"/>
      <c r="F457" s="135"/>
      <c r="G457" s="135"/>
      <c r="H457" s="135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5"/>
      <c r="V457" s="135"/>
      <c r="W457" s="135"/>
      <c r="X457" s="135"/>
      <c r="Y457" s="135"/>
      <c r="Z457" s="135"/>
    </row>
    <row r="458" spans="1:26" ht="23.25" customHeight="1">
      <c r="A458" s="135"/>
      <c r="B458" s="135"/>
      <c r="C458" s="135"/>
      <c r="D458" s="135"/>
      <c r="E458" s="135"/>
      <c r="F458" s="135"/>
      <c r="G458" s="135"/>
      <c r="H458" s="135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5"/>
      <c r="V458" s="135"/>
      <c r="W458" s="135"/>
      <c r="X458" s="135"/>
      <c r="Y458" s="135"/>
      <c r="Z458" s="135"/>
    </row>
    <row r="459" spans="1:26" ht="23.25" customHeight="1">
      <c r="A459" s="135"/>
      <c r="B459" s="135"/>
      <c r="C459" s="135"/>
      <c r="D459" s="135"/>
      <c r="E459" s="135"/>
      <c r="F459" s="135"/>
      <c r="G459" s="135"/>
      <c r="H459" s="135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5"/>
      <c r="V459" s="135"/>
      <c r="W459" s="135"/>
      <c r="X459" s="135"/>
      <c r="Y459" s="135"/>
      <c r="Z459" s="135"/>
    </row>
    <row r="460" spans="1:26" ht="23.25" customHeight="1">
      <c r="A460" s="135"/>
      <c r="B460" s="135"/>
      <c r="C460" s="135"/>
      <c r="D460" s="135"/>
      <c r="E460" s="135"/>
      <c r="F460" s="135"/>
      <c r="G460" s="135"/>
      <c r="H460" s="135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5"/>
      <c r="V460" s="135"/>
      <c r="W460" s="135"/>
      <c r="X460" s="135"/>
      <c r="Y460" s="135"/>
      <c r="Z460" s="135"/>
    </row>
    <row r="461" spans="1:26" ht="23.25" customHeight="1">
      <c r="A461" s="135"/>
      <c r="B461" s="135"/>
      <c r="C461" s="135"/>
      <c r="D461" s="135"/>
      <c r="E461" s="135"/>
      <c r="F461" s="135"/>
      <c r="G461" s="135"/>
      <c r="H461" s="135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5"/>
      <c r="V461" s="135"/>
      <c r="W461" s="135"/>
      <c r="X461" s="135"/>
      <c r="Y461" s="135"/>
      <c r="Z461" s="135"/>
    </row>
    <row r="462" spans="1:26" ht="23.25" customHeight="1">
      <c r="A462" s="135"/>
      <c r="B462" s="135"/>
      <c r="C462" s="135"/>
      <c r="D462" s="135"/>
      <c r="E462" s="135"/>
      <c r="F462" s="135"/>
      <c r="G462" s="135"/>
      <c r="H462" s="135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5"/>
      <c r="V462" s="135"/>
      <c r="W462" s="135"/>
      <c r="X462" s="135"/>
      <c r="Y462" s="135"/>
      <c r="Z462" s="135"/>
    </row>
    <row r="463" spans="1:26" ht="23.25" customHeight="1">
      <c r="A463" s="135"/>
      <c r="B463" s="135"/>
      <c r="C463" s="135"/>
      <c r="D463" s="135"/>
      <c r="E463" s="135"/>
      <c r="F463" s="135"/>
      <c r="G463" s="135"/>
      <c r="H463" s="135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5"/>
      <c r="V463" s="135"/>
      <c r="W463" s="135"/>
      <c r="X463" s="135"/>
      <c r="Y463" s="135"/>
      <c r="Z463" s="135"/>
    </row>
    <row r="464" spans="1:26" ht="23.25" customHeight="1">
      <c r="A464" s="135"/>
      <c r="B464" s="135"/>
      <c r="C464" s="135"/>
      <c r="D464" s="135"/>
      <c r="E464" s="135"/>
      <c r="F464" s="135"/>
      <c r="G464" s="135"/>
      <c r="H464" s="135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5"/>
      <c r="V464" s="135"/>
      <c r="W464" s="135"/>
      <c r="X464" s="135"/>
      <c r="Y464" s="135"/>
      <c r="Z464" s="135"/>
    </row>
    <row r="465" spans="1:26" ht="23.25" customHeight="1">
      <c r="A465" s="135"/>
      <c r="B465" s="135"/>
      <c r="C465" s="135"/>
      <c r="D465" s="135"/>
      <c r="E465" s="135"/>
      <c r="F465" s="135"/>
      <c r="G465" s="135"/>
      <c r="H465" s="135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5"/>
      <c r="V465" s="135"/>
      <c r="W465" s="135"/>
      <c r="X465" s="135"/>
      <c r="Y465" s="135"/>
      <c r="Z465" s="135"/>
    </row>
    <row r="466" spans="1:26" ht="23.25" customHeight="1">
      <c r="A466" s="135"/>
      <c r="B466" s="135"/>
      <c r="C466" s="135"/>
      <c r="D466" s="135"/>
      <c r="E466" s="135"/>
      <c r="F466" s="135"/>
      <c r="G466" s="135"/>
      <c r="H466" s="135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5"/>
      <c r="V466" s="135"/>
      <c r="W466" s="135"/>
      <c r="X466" s="135"/>
      <c r="Y466" s="135"/>
      <c r="Z466" s="135"/>
    </row>
    <row r="467" spans="1:26" ht="23.25" customHeight="1">
      <c r="A467" s="135"/>
      <c r="B467" s="135"/>
      <c r="C467" s="135"/>
      <c r="D467" s="135"/>
      <c r="E467" s="135"/>
      <c r="F467" s="135"/>
      <c r="G467" s="135"/>
      <c r="H467" s="135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5"/>
      <c r="V467" s="135"/>
      <c r="W467" s="135"/>
      <c r="X467" s="135"/>
      <c r="Y467" s="135"/>
      <c r="Z467" s="135"/>
    </row>
    <row r="468" spans="1:26" ht="23.25" customHeight="1">
      <c r="A468" s="135"/>
      <c r="B468" s="135"/>
      <c r="C468" s="135"/>
      <c r="D468" s="135"/>
      <c r="E468" s="135"/>
      <c r="F468" s="135"/>
      <c r="G468" s="135"/>
      <c r="H468" s="135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5"/>
      <c r="V468" s="135"/>
      <c r="W468" s="135"/>
      <c r="X468" s="135"/>
      <c r="Y468" s="135"/>
      <c r="Z468" s="135"/>
    </row>
    <row r="469" spans="1:26" ht="23.25" customHeight="1">
      <c r="A469" s="135"/>
      <c r="B469" s="135"/>
      <c r="C469" s="135"/>
      <c r="D469" s="135"/>
      <c r="E469" s="135"/>
      <c r="F469" s="135"/>
      <c r="G469" s="135"/>
      <c r="H469" s="135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5"/>
      <c r="V469" s="135"/>
      <c r="W469" s="135"/>
      <c r="X469" s="135"/>
      <c r="Y469" s="135"/>
      <c r="Z469" s="135"/>
    </row>
    <row r="470" spans="1:26" ht="23.25" customHeight="1">
      <c r="A470" s="135"/>
      <c r="B470" s="135"/>
      <c r="C470" s="135"/>
      <c r="D470" s="135"/>
      <c r="E470" s="135"/>
      <c r="F470" s="135"/>
      <c r="G470" s="135"/>
      <c r="H470" s="135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5"/>
      <c r="V470" s="135"/>
      <c r="W470" s="135"/>
      <c r="X470" s="135"/>
      <c r="Y470" s="135"/>
      <c r="Z470" s="135"/>
    </row>
    <row r="471" spans="1:26" ht="23.25" customHeight="1">
      <c r="A471" s="135"/>
      <c r="B471" s="135"/>
      <c r="C471" s="135"/>
      <c r="D471" s="135"/>
      <c r="E471" s="135"/>
      <c r="F471" s="135"/>
      <c r="G471" s="135"/>
      <c r="H471" s="135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5"/>
      <c r="V471" s="135"/>
      <c r="W471" s="135"/>
      <c r="X471" s="135"/>
      <c r="Y471" s="135"/>
      <c r="Z471" s="135"/>
    </row>
    <row r="472" spans="1:26" ht="23.25" customHeight="1">
      <c r="A472" s="135"/>
      <c r="B472" s="135"/>
      <c r="C472" s="135"/>
      <c r="D472" s="135"/>
      <c r="E472" s="135"/>
      <c r="F472" s="135"/>
      <c r="G472" s="135"/>
      <c r="H472" s="135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5"/>
      <c r="V472" s="135"/>
      <c r="W472" s="135"/>
      <c r="X472" s="135"/>
      <c r="Y472" s="135"/>
      <c r="Z472" s="135"/>
    </row>
    <row r="473" spans="1:26" ht="23.25" customHeight="1">
      <c r="A473" s="135"/>
      <c r="B473" s="135"/>
      <c r="C473" s="135"/>
      <c r="D473" s="135"/>
      <c r="E473" s="135"/>
      <c r="F473" s="135"/>
      <c r="G473" s="135"/>
      <c r="H473" s="135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5"/>
      <c r="V473" s="135"/>
      <c r="W473" s="135"/>
      <c r="X473" s="135"/>
      <c r="Y473" s="135"/>
      <c r="Z473" s="135"/>
    </row>
    <row r="474" spans="1:26" ht="23.25" customHeight="1">
      <c r="A474" s="135"/>
      <c r="B474" s="135"/>
      <c r="C474" s="135"/>
      <c r="D474" s="135"/>
      <c r="E474" s="135"/>
      <c r="F474" s="135"/>
      <c r="G474" s="135"/>
      <c r="H474" s="135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5"/>
      <c r="V474" s="135"/>
      <c r="W474" s="135"/>
      <c r="X474" s="135"/>
      <c r="Y474" s="135"/>
      <c r="Z474" s="135"/>
    </row>
    <row r="475" spans="1:26" ht="23.25" customHeight="1">
      <c r="A475" s="135"/>
      <c r="B475" s="135"/>
      <c r="C475" s="135"/>
      <c r="D475" s="135"/>
      <c r="E475" s="135"/>
      <c r="F475" s="135"/>
      <c r="G475" s="135"/>
      <c r="H475" s="135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5"/>
      <c r="V475" s="135"/>
      <c r="W475" s="135"/>
      <c r="X475" s="135"/>
      <c r="Y475" s="135"/>
      <c r="Z475" s="135"/>
    </row>
    <row r="476" spans="1:26" ht="23.25" customHeight="1">
      <c r="A476" s="135"/>
      <c r="B476" s="135"/>
      <c r="C476" s="135"/>
      <c r="D476" s="135"/>
      <c r="E476" s="135"/>
      <c r="F476" s="135"/>
      <c r="G476" s="135"/>
      <c r="H476" s="135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5"/>
      <c r="V476" s="135"/>
      <c r="W476" s="135"/>
      <c r="X476" s="135"/>
      <c r="Y476" s="135"/>
      <c r="Z476" s="135"/>
    </row>
    <row r="477" spans="1:26" ht="23.25" customHeight="1">
      <c r="A477" s="135"/>
      <c r="B477" s="135"/>
      <c r="C477" s="135"/>
      <c r="D477" s="135"/>
      <c r="E477" s="135"/>
      <c r="F477" s="135"/>
      <c r="G477" s="135"/>
      <c r="H477" s="135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5"/>
      <c r="V477" s="135"/>
      <c r="W477" s="135"/>
      <c r="X477" s="135"/>
      <c r="Y477" s="135"/>
      <c r="Z477" s="135"/>
    </row>
    <row r="478" spans="1:26" ht="23.25" customHeight="1">
      <c r="A478" s="135"/>
      <c r="B478" s="135"/>
      <c r="C478" s="135"/>
      <c r="D478" s="135"/>
      <c r="E478" s="135"/>
      <c r="F478" s="135"/>
      <c r="G478" s="135"/>
      <c r="H478" s="135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5"/>
      <c r="V478" s="135"/>
      <c r="W478" s="135"/>
      <c r="X478" s="135"/>
      <c r="Y478" s="135"/>
      <c r="Z478" s="135"/>
    </row>
    <row r="479" spans="1:26" ht="23.25" customHeight="1">
      <c r="A479" s="135"/>
      <c r="B479" s="135"/>
      <c r="C479" s="135"/>
      <c r="D479" s="135"/>
      <c r="E479" s="135"/>
      <c r="F479" s="135"/>
      <c r="G479" s="135"/>
      <c r="H479" s="135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5"/>
      <c r="V479" s="135"/>
      <c r="W479" s="135"/>
      <c r="X479" s="135"/>
      <c r="Y479" s="135"/>
      <c r="Z479" s="135"/>
    </row>
    <row r="480" spans="1:26" ht="23.25" customHeight="1">
      <c r="A480" s="135"/>
      <c r="B480" s="135"/>
      <c r="C480" s="135"/>
      <c r="D480" s="135"/>
      <c r="E480" s="135"/>
      <c r="F480" s="135"/>
      <c r="G480" s="135"/>
      <c r="H480" s="135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5"/>
      <c r="V480" s="135"/>
      <c r="W480" s="135"/>
      <c r="X480" s="135"/>
      <c r="Y480" s="135"/>
      <c r="Z480" s="135"/>
    </row>
    <row r="481" spans="1:26" ht="23.25" customHeight="1">
      <c r="A481" s="135"/>
      <c r="B481" s="135"/>
      <c r="C481" s="135"/>
      <c r="D481" s="135"/>
      <c r="E481" s="135"/>
      <c r="F481" s="135"/>
      <c r="G481" s="135"/>
      <c r="H481" s="135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5"/>
      <c r="V481" s="135"/>
      <c r="W481" s="135"/>
      <c r="X481" s="135"/>
      <c r="Y481" s="135"/>
      <c r="Z481" s="135"/>
    </row>
    <row r="482" spans="1:26" ht="23.25" customHeight="1">
      <c r="A482" s="135"/>
      <c r="B482" s="135"/>
      <c r="C482" s="135"/>
      <c r="D482" s="135"/>
      <c r="E482" s="135"/>
      <c r="F482" s="135"/>
      <c r="G482" s="135"/>
      <c r="H482" s="135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5"/>
      <c r="V482" s="135"/>
      <c r="W482" s="135"/>
      <c r="X482" s="135"/>
      <c r="Y482" s="135"/>
      <c r="Z482" s="135"/>
    </row>
    <row r="483" spans="1:26" ht="23.25" customHeight="1">
      <c r="A483" s="135"/>
      <c r="B483" s="135"/>
      <c r="C483" s="135"/>
      <c r="D483" s="135"/>
      <c r="E483" s="135"/>
      <c r="F483" s="135"/>
      <c r="G483" s="135"/>
      <c r="H483" s="135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5"/>
      <c r="V483" s="135"/>
      <c r="W483" s="135"/>
      <c r="X483" s="135"/>
      <c r="Y483" s="135"/>
      <c r="Z483" s="135"/>
    </row>
    <row r="484" spans="1:26" ht="23.25" customHeight="1">
      <c r="A484" s="135"/>
      <c r="B484" s="135"/>
      <c r="C484" s="135"/>
      <c r="D484" s="135"/>
      <c r="E484" s="135"/>
      <c r="F484" s="135"/>
      <c r="G484" s="135"/>
      <c r="H484" s="135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5"/>
      <c r="V484" s="135"/>
      <c r="W484" s="135"/>
      <c r="X484" s="135"/>
      <c r="Y484" s="135"/>
      <c r="Z484" s="135"/>
    </row>
    <row r="485" spans="1:26" ht="23.25" customHeight="1">
      <c r="A485" s="135"/>
      <c r="B485" s="135"/>
      <c r="C485" s="135"/>
      <c r="D485" s="135"/>
      <c r="E485" s="135"/>
      <c r="F485" s="135"/>
      <c r="G485" s="135"/>
      <c r="H485" s="135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5"/>
      <c r="V485" s="135"/>
      <c r="W485" s="135"/>
      <c r="X485" s="135"/>
      <c r="Y485" s="135"/>
      <c r="Z485" s="135"/>
    </row>
    <row r="486" spans="1:26" ht="23.25" customHeight="1">
      <c r="A486" s="135"/>
      <c r="B486" s="135"/>
      <c r="C486" s="135"/>
      <c r="D486" s="135"/>
      <c r="E486" s="135"/>
      <c r="F486" s="135"/>
      <c r="G486" s="135"/>
      <c r="H486" s="135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5"/>
      <c r="V486" s="135"/>
      <c r="W486" s="135"/>
      <c r="X486" s="135"/>
      <c r="Y486" s="135"/>
      <c r="Z486" s="135"/>
    </row>
    <row r="487" spans="1:26" ht="23.25" customHeight="1">
      <c r="A487" s="135"/>
      <c r="B487" s="135"/>
      <c r="C487" s="135"/>
      <c r="D487" s="135"/>
      <c r="E487" s="135"/>
      <c r="F487" s="135"/>
      <c r="G487" s="135"/>
      <c r="H487" s="135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5"/>
      <c r="V487" s="135"/>
      <c r="W487" s="135"/>
      <c r="X487" s="135"/>
      <c r="Y487" s="135"/>
      <c r="Z487" s="135"/>
    </row>
    <row r="488" spans="1:26" ht="23.25" customHeight="1">
      <c r="A488" s="135"/>
      <c r="B488" s="135"/>
      <c r="C488" s="135"/>
      <c r="D488" s="135"/>
      <c r="E488" s="135"/>
      <c r="F488" s="135"/>
      <c r="G488" s="135"/>
      <c r="H488" s="135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5"/>
      <c r="V488" s="135"/>
      <c r="W488" s="135"/>
      <c r="X488" s="135"/>
      <c r="Y488" s="135"/>
      <c r="Z488" s="135"/>
    </row>
    <row r="489" spans="1:26" ht="23.25" customHeight="1">
      <c r="A489" s="135"/>
      <c r="B489" s="135"/>
      <c r="C489" s="135"/>
      <c r="D489" s="135"/>
      <c r="E489" s="135"/>
      <c r="F489" s="135"/>
      <c r="G489" s="135"/>
      <c r="H489" s="135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5"/>
      <c r="V489" s="135"/>
      <c r="W489" s="135"/>
      <c r="X489" s="135"/>
      <c r="Y489" s="135"/>
      <c r="Z489" s="135"/>
    </row>
    <row r="490" spans="1:26" ht="23.25" customHeight="1">
      <c r="A490" s="135"/>
      <c r="B490" s="135"/>
      <c r="C490" s="135"/>
      <c r="D490" s="135"/>
      <c r="E490" s="135"/>
      <c r="F490" s="135"/>
      <c r="G490" s="135"/>
      <c r="H490" s="135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5"/>
      <c r="V490" s="135"/>
      <c r="W490" s="135"/>
      <c r="X490" s="135"/>
      <c r="Y490" s="135"/>
      <c r="Z490" s="135"/>
    </row>
    <row r="491" spans="1:26" ht="23.25" customHeight="1">
      <c r="A491" s="135"/>
      <c r="B491" s="135"/>
      <c r="C491" s="135"/>
      <c r="D491" s="135"/>
      <c r="E491" s="135"/>
      <c r="F491" s="135"/>
      <c r="G491" s="135"/>
      <c r="H491" s="135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5"/>
      <c r="V491" s="135"/>
      <c r="W491" s="135"/>
      <c r="X491" s="135"/>
      <c r="Y491" s="135"/>
      <c r="Z491" s="135"/>
    </row>
    <row r="492" spans="1:26" ht="23.25" customHeight="1">
      <c r="A492" s="135"/>
      <c r="B492" s="135"/>
      <c r="C492" s="135"/>
      <c r="D492" s="135"/>
      <c r="E492" s="135"/>
      <c r="F492" s="135"/>
      <c r="G492" s="135"/>
      <c r="H492" s="135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5"/>
      <c r="V492" s="135"/>
      <c r="W492" s="135"/>
      <c r="X492" s="135"/>
      <c r="Y492" s="135"/>
      <c r="Z492" s="135"/>
    </row>
    <row r="493" spans="1:26" ht="23.25" customHeight="1">
      <c r="A493" s="135"/>
      <c r="B493" s="135"/>
      <c r="C493" s="135"/>
      <c r="D493" s="135"/>
      <c r="E493" s="135"/>
      <c r="F493" s="135"/>
      <c r="G493" s="135"/>
      <c r="H493" s="135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5"/>
      <c r="V493" s="135"/>
      <c r="W493" s="135"/>
      <c r="X493" s="135"/>
      <c r="Y493" s="135"/>
      <c r="Z493" s="135"/>
    </row>
    <row r="494" spans="1:26" ht="23.25" customHeight="1">
      <c r="A494" s="135"/>
      <c r="B494" s="135"/>
      <c r="C494" s="135"/>
      <c r="D494" s="135"/>
      <c r="E494" s="135"/>
      <c r="F494" s="135"/>
      <c r="G494" s="135"/>
      <c r="H494" s="135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5"/>
      <c r="V494" s="135"/>
      <c r="W494" s="135"/>
      <c r="X494" s="135"/>
      <c r="Y494" s="135"/>
      <c r="Z494" s="135"/>
    </row>
    <row r="495" spans="1:26" ht="23.25" customHeight="1">
      <c r="A495" s="135"/>
      <c r="B495" s="135"/>
      <c r="C495" s="135"/>
      <c r="D495" s="135"/>
      <c r="E495" s="135"/>
      <c r="F495" s="135"/>
      <c r="G495" s="135"/>
      <c r="H495" s="135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5"/>
      <c r="V495" s="135"/>
      <c r="W495" s="135"/>
      <c r="X495" s="135"/>
      <c r="Y495" s="135"/>
      <c r="Z495" s="135"/>
    </row>
    <row r="496" spans="1:26" ht="23.25" customHeight="1">
      <c r="A496" s="135"/>
      <c r="B496" s="135"/>
      <c r="C496" s="135"/>
      <c r="D496" s="135"/>
      <c r="E496" s="135"/>
      <c r="F496" s="135"/>
      <c r="G496" s="135"/>
      <c r="H496" s="135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5"/>
      <c r="V496" s="135"/>
      <c r="W496" s="135"/>
      <c r="X496" s="135"/>
      <c r="Y496" s="135"/>
      <c r="Z496" s="135"/>
    </row>
    <row r="497" spans="1:26" ht="23.25" customHeight="1">
      <c r="A497" s="135"/>
      <c r="B497" s="135"/>
      <c r="C497" s="135"/>
      <c r="D497" s="135"/>
      <c r="E497" s="135"/>
      <c r="F497" s="135"/>
      <c r="G497" s="135"/>
      <c r="H497" s="135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5"/>
      <c r="V497" s="135"/>
      <c r="W497" s="135"/>
      <c r="X497" s="135"/>
      <c r="Y497" s="135"/>
      <c r="Z497" s="135"/>
    </row>
    <row r="498" spans="1:26" ht="23.25" customHeight="1">
      <c r="A498" s="135"/>
      <c r="B498" s="135"/>
      <c r="C498" s="135"/>
      <c r="D498" s="135"/>
      <c r="E498" s="135"/>
      <c r="F498" s="135"/>
      <c r="G498" s="135"/>
      <c r="H498" s="135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5"/>
      <c r="V498" s="135"/>
      <c r="W498" s="135"/>
      <c r="X498" s="135"/>
      <c r="Y498" s="135"/>
      <c r="Z498" s="135"/>
    </row>
    <row r="499" spans="1:26" ht="23.25" customHeight="1">
      <c r="A499" s="135"/>
      <c r="B499" s="135"/>
      <c r="C499" s="135"/>
      <c r="D499" s="135"/>
      <c r="E499" s="135"/>
      <c r="F499" s="135"/>
      <c r="G499" s="135"/>
      <c r="H499" s="135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5"/>
      <c r="V499" s="135"/>
      <c r="W499" s="135"/>
      <c r="X499" s="135"/>
      <c r="Y499" s="135"/>
      <c r="Z499" s="135"/>
    </row>
    <row r="500" spans="1:26" ht="23.25" customHeight="1">
      <c r="A500" s="135"/>
      <c r="B500" s="135"/>
      <c r="C500" s="135"/>
      <c r="D500" s="135"/>
      <c r="E500" s="135"/>
      <c r="F500" s="135"/>
      <c r="G500" s="135"/>
      <c r="H500" s="135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5"/>
      <c r="V500" s="135"/>
      <c r="W500" s="135"/>
      <c r="X500" s="135"/>
      <c r="Y500" s="135"/>
      <c r="Z500" s="135"/>
    </row>
    <row r="501" spans="1:26" ht="23.25" customHeight="1">
      <c r="A501" s="135"/>
      <c r="B501" s="135"/>
      <c r="C501" s="135"/>
      <c r="D501" s="135"/>
      <c r="E501" s="135"/>
      <c r="F501" s="135"/>
      <c r="G501" s="135"/>
      <c r="H501" s="135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5"/>
      <c r="V501" s="135"/>
      <c r="W501" s="135"/>
      <c r="X501" s="135"/>
      <c r="Y501" s="135"/>
      <c r="Z501" s="135"/>
    </row>
    <row r="502" spans="1:26" ht="23.25" customHeight="1">
      <c r="A502" s="135"/>
      <c r="B502" s="135"/>
      <c r="C502" s="135"/>
      <c r="D502" s="135"/>
      <c r="E502" s="135"/>
      <c r="F502" s="135"/>
      <c r="G502" s="135"/>
      <c r="H502" s="135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5"/>
      <c r="V502" s="135"/>
      <c r="W502" s="135"/>
      <c r="X502" s="135"/>
      <c r="Y502" s="135"/>
      <c r="Z502" s="135"/>
    </row>
    <row r="503" spans="1:26" ht="23.25" customHeight="1">
      <c r="A503" s="135"/>
      <c r="B503" s="135"/>
      <c r="C503" s="135"/>
      <c r="D503" s="135"/>
      <c r="E503" s="135"/>
      <c r="F503" s="135"/>
      <c r="G503" s="135"/>
      <c r="H503" s="135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5"/>
      <c r="V503" s="135"/>
      <c r="W503" s="135"/>
      <c r="X503" s="135"/>
      <c r="Y503" s="135"/>
      <c r="Z503" s="135"/>
    </row>
    <row r="504" spans="1:26" ht="23.25" customHeight="1">
      <c r="A504" s="135"/>
      <c r="B504" s="135"/>
      <c r="C504" s="135"/>
      <c r="D504" s="135"/>
      <c r="E504" s="135"/>
      <c r="F504" s="135"/>
      <c r="G504" s="135"/>
      <c r="H504" s="135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5"/>
      <c r="V504" s="135"/>
      <c r="W504" s="135"/>
      <c r="X504" s="135"/>
      <c r="Y504" s="135"/>
      <c r="Z504" s="135"/>
    </row>
    <row r="505" spans="1:26" ht="23.25" customHeight="1">
      <c r="A505" s="135"/>
      <c r="B505" s="135"/>
      <c r="C505" s="135"/>
      <c r="D505" s="135"/>
      <c r="E505" s="135"/>
      <c r="F505" s="135"/>
      <c r="G505" s="135"/>
      <c r="H505" s="135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5"/>
      <c r="V505" s="135"/>
      <c r="W505" s="135"/>
      <c r="X505" s="135"/>
      <c r="Y505" s="135"/>
      <c r="Z505" s="135"/>
    </row>
    <row r="506" spans="1:26" ht="23.25" customHeight="1">
      <c r="A506" s="135"/>
      <c r="B506" s="135"/>
      <c r="C506" s="135"/>
      <c r="D506" s="135"/>
      <c r="E506" s="135"/>
      <c r="F506" s="135"/>
      <c r="G506" s="135"/>
      <c r="H506" s="135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5"/>
      <c r="V506" s="135"/>
      <c r="W506" s="135"/>
      <c r="X506" s="135"/>
      <c r="Y506" s="135"/>
      <c r="Z506" s="135"/>
    </row>
    <row r="507" spans="1:26" ht="23.25" customHeight="1">
      <c r="A507" s="135"/>
      <c r="B507" s="135"/>
      <c r="C507" s="135"/>
      <c r="D507" s="135"/>
      <c r="E507" s="135"/>
      <c r="F507" s="135"/>
      <c r="G507" s="135"/>
      <c r="H507" s="135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5"/>
      <c r="V507" s="135"/>
      <c r="W507" s="135"/>
      <c r="X507" s="135"/>
      <c r="Y507" s="135"/>
      <c r="Z507" s="135"/>
    </row>
    <row r="508" spans="1:26" ht="23.25" customHeight="1">
      <c r="A508" s="135"/>
      <c r="B508" s="135"/>
      <c r="C508" s="135"/>
      <c r="D508" s="135"/>
      <c r="E508" s="135"/>
      <c r="F508" s="135"/>
      <c r="G508" s="135"/>
      <c r="H508" s="135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5"/>
      <c r="V508" s="135"/>
      <c r="W508" s="135"/>
      <c r="X508" s="135"/>
      <c r="Y508" s="135"/>
      <c r="Z508" s="135"/>
    </row>
    <row r="509" spans="1:26" ht="23.25" customHeight="1">
      <c r="A509" s="135"/>
      <c r="B509" s="135"/>
      <c r="C509" s="135"/>
      <c r="D509" s="135"/>
      <c r="E509" s="135"/>
      <c r="F509" s="135"/>
      <c r="G509" s="135"/>
      <c r="H509" s="135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5"/>
      <c r="V509" s="135"/>
      <c r="W509" s="135"/>
      <c r="X509" s="135"/>
      <c r="Y509" s="135"/>
      <c r="Z509" s="135"/>
    </row>
    <row r="510" spans="1:26" ht="23.25" customHeight="1">
      <c r="A510" s="135"/>
      <c r="B510" s="135"/>
      <c r="C510" s="135"/>
      <c r="D510" s="135"/>
      <c r="E510" s="135"/>
      <c r="F510" s="135"/>
      <c r="G510" s="135"/>
      <c r="H510" s="135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5"/>
      <c r="V510" s="135"/>
      <c r="W510" s="135"/>
      <c r="X510" s="135"/>
      <c r="Y510" s="135"/>
      <c r="Z510" s="135"/>
    </row>
    <row r="511" spans="1:26" ht="23.25" customHeight="1">
      <c r="A511" s="135"/>
      <c r="B511" s="135"/>
      <c r="C511" s="135"/>
      <c r="D511" s="135"/>
      <c r="E511" s="135"/>
      <c r="F511" s="135"/>
      <c r="G511" s="135"/>
      <c r="H511" s="135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5"/>
      <c r="V511" s="135"/>
      <c r="W511" s="135"/>
      <c r="X511" s="135"/>
      <c r="Y511" s="135"/>
      <c r="Z511" s="135"/>
    </row>
    <row r="512" spans="1:26" ht="23.25" customHeight="1">
      <c r="A512" s="135"/>
      <c r="B512" s="135"/>
      <c r="C512" s="135"/>
      <c r="D512" s="135"/>
      <c r="E512" s="135"/>
      <c r="F512" s="135"/>
      <c r="G512" s="135"/>
      <c r="H512" s="135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5"/>
      <c r="V512" s="135"/>
      <c r="W512" s="135"/>
      <c r="X512" s="135"/>
      <c r="Y512" s="135"/>
      <c r="Z512" s="135"/>
    </row>
    <row r="513" spans="1:26" ht="23.25" customHeight="1">
      <c r="A513" s="135"/>
      <c r="B513" s="135"/>
      <c r="C513" s="135"/>
      <c r="D513" s="135"/>
      <c r="E513" s="135"/>
      <c r="F513" s="135"/>
      <c r="G513" s="135"/>
      <c r="H513" s="135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5"/>
      <c r="V513" s="135"/>
      <c r="W513" s="135"/>
      <c r="X513" s="135"/>
      <c r="Y513" s="135"/>
      <c r="Z513" s="135"/>
    </row>
    <row r="514" spans="1:26" ht="23.25" customHeight="1">
      <c r="A514" s="135"/>
      <c r="B514" s="135"/>
      <c r="C514" s="135"/>
      <c r="D514" s="135"/>
      <c r="E514" s="135"/>
      <c r="F514" s="135"/>
      <c r="G514" s="135"/>
      <c r="H514" s="135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5"/>
      <c r="V514" s="135"/>
      <c r="W514" s="135"/>
      <c r="X514" s="135"/>
      <c r="Y514" s="135"/>
      <c r="Z514" s="135"/>
    </row>
    <row r="515" spans="1:26" ht="23.25" customHeight="1">
      <c r="A515" s="135"/>
      <c r="B515" s="135"/>
      <c r="C515" s="135"/>
      <c r="D515" s="135"/>
      <c r="E515" s="135"/>
      <c r="F515" s="135"/>
      <c r="G515" s="135"/>
      <c r="H515" s="135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5"/>
      <c r="V515" s="135"/>
      <c r="W515" s="135"/>
      <c r="X515" s="135"/>
      <c r="Y515" s="135"/>
      <c r="Z515" s="135"/>
    </row>
    <row r="516" spans="1:26" ht="23.25" customHeight="1">
      <c r="A516" s="135"/>
      <c r="B516" s="135"/>
      <c r="C516" s="135"/>
      <c r="D516" s="135"/>
      <c r="E516" s="135"/>
      <c r="F516" s="135"/>
      <c r="G516" s="135"/>
      <c r="H516" s="135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5"/>
      <c r="V516" s="135"/>
      <c r="W516" s="135"/>
      <c r="X516" s="135"/>
      <c r="Y516" s="135"/>
      <c r="Z516" s="135"/>
    </row>
    <row r="517" spans="1:26" ht="23.25" customHeight="1">
      <c r="A517" s="135"/>
      <c r="B517" s="135"/>
      <c r="C517" s="135"/>
      <c r="D517" s="135"/>
      <c r="E517" s="135"/>
      <c r="F517" s="135"/>
      <c r="G517" s="135"/>
      <c r="H517" s="135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5"/>
      <c r="V517" s="135"/>
      <c r="W517" s="135"/>
      <c r="X517" s="135"/>
      <c r="Y517" s="135"/>
      <c r="Z517" s="135"/>
    </row>
    <row r="518" spans="1:26" ht="23.25" customHeight="1">
      <c r="A518" s="135"/>
      <c r="B518" s="135"/>
      <c r="C518" s="135"/>
      <c r="D518" s="135"/>
      <c r="E518" s="135"/>
      <c r="F518" s="135"/>
      <c r="G518" s="135"/>
      <c r="H518" s="135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5"/>
      <c r="V518" s="135"/>
      <c r="W518" s="135"/>
      <c r="X518" s="135"/>
      <c r="Y518" s="135"/>
      <c r="Z518" s="135"/>
    </row>
    <row r="519" spans="1:26" ht="23.25" customHeight="1">
      <c r="A519" s="135"/>
      <c r="B519" s="135"/>
      <c r="C519" s="135"/>
      <c r="D519" s="135"/>
      <c r="E519" s="135"/>
      <c r="F519" s="135"/>
      <c r="G519" s="135"/>
      <c r="H519" s="135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5"/>
      <c r="V519" s="135"/>
      <c r="W519" s="135"/>
      <c r="X519" s="135"/>
      <c r="Y519" s="135"/>
      <c r="Z519" s="135"/>
    </row>
    <row r="520" spans="1:26" ht="23.25" customHeight="1">
      <c r="A520" s="135"/>
      <c r="B520" s="135"/>
      <c r="C520" s="135"/>
      <c r="D520" s="135"/>
      <c r="E520" s="135"/>
      <c r="F520" s="135"/>
      <c r="G520" s="135"/>
      <c r="H520" s="135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5"/>
      <c r="V520" s="135"/>
      <c r="W520" s="135"/>
      <c r="X520" s="135"/>
      <c r="Y520" s="135"/>
      <c r="Z520" s="135"/>
    </row>
    <row r="521" spans="1:26" ht="23.25" customHeight="1">
      <c r="A521" s="135"/>
      <c r="B521" s="135"/>
      <c r="C521" s="135"/>
      <c r="D521" s="135"/>
      <c r="E521" s="135"/>
      <c r="F521" s="135"/>
      <c r="G521" s="135"/>
      <c r="H521" s="135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5"/>
      <c r="V521" s="135"/>
      <c r="W521" s="135"/>
      <c r="X521" s="135"/>
      <c r="Y521" s="135"/>
      <c r="Z521" s="135"/>
    </row>
    <row r="522" spans="1:26" ht="23.25" customHeight="1">
      <c r="A522" s="135"/>
      <c r="B522" s="135"/>
      <c r="C522" s="135"/>
      <c r="D522" s="135"/>
      <c r="E522" s="135"/>
      <c r="F522" s="135"/>
      <c r="G522" s="135"/>
      <c r="H522" s="135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5"/>
      <c r="V522" s="135"/>
      <c r="W522" s="135"/>
      <c r="X522" s="135"/>
      <c r="Y522" s="135"/>
      <c r="Z522" s="135"/>
    </row>
    <row r="523" spans="1:26" ht="23.25" customHeight="1">
      <c r="A523" s="135"/>
      <c r="B523" s="135"/>
      <c r="C523" s="135"/>
      <c r="D523" s="135"/>
      <c r="E523" s="135"/>
      <c r="F523" s="135"/>
      <c r="G523" s="135"/>
      <c r="H523" s="135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5"/>
      <c r="V523" s="135"/>
      <c r="W523" s="135"/>
      <c r="X523" s="135"/>
      <c r="Y523" s="135"/>
      <c r="Z523" s="135"/>
    </row>
    <row r="524" spans="1:26" ht="23.25" customHeight="1">
      <c r="A524" s="135"/>
      <c r="B524" s="135"/>
      <c r="C524" s="135"/>
      <c r="D524" s="135"/>
      <c r="E524" s="135"/>
      <c r="F524" s="135"/>
      <c r="G524" s="135"/>
      <c r="H524" s="135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5"/>
      <c r="V524" s="135"/>
      <c r="W524" s="135"/>
      <c r="X524" s="135"/>
      <c r="Y524" s="135"/>
      <c r="Z524" s="135"/>
    </row>
    <row r="525" spans="1:26" ht="23.25" customHeight="1">
      <c r="A525" s="135"/>
      <c r="B525" s="135"/>
      <c r="C525" s="135"/>
      <c r="D525" s="135"/>
      <c r="E525" s="135"/>
      <c r="F525" s="135"/>
      <c r="G525" s="135"/>
      <c r="H525" s="135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5"/>
      <c r="V525" s="135"/>
      <c r="W525" s="135"/>
      <c r="X525" s="135"/>
      <c r="Y525" s="135"/>
      <c r="Z525" s="135"/>
    </row>
    <row r="526" spans="1:26" ht="23.25" customHeight="1">
      <c r="A526" s="135"/>
      <c r="B526" s="135"/>
      <c r="C526" s="135"/>
      <c r="D526" s="135"/>
      <c r="E526" s="135"/>
      <c r="F526" s="135"/>
      <c r="G526" s="135"/>
      <c r="H526" s="135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5"/>
      <c r="V526" s="135"/>
      <c r="W526" s="135"/>
      <c r="X526" s="135"/>
      <c r="Y526" s="135"/>
      <c r="Z526" s="135"/>
    </row>
    <row r="527" spans="1:26" ht="23.25" customHeight="1">
      <c r="A527" s="135"/>
      <c r="B527" s="135"/>
      <c r="C527" s="135"/>
      <c r="D527" s="135"/>
      <c r="E527" s="135"/>
      <c r="F527" s="135"/>
      <c r="G527" s="135"/>
      <c r="H527" s="135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5"/>
      <c r="V527" s="135"/>
      <c r="W527" s="135"/>
      <c r="X527" s="135"/>
      <c r="Y527" s="135"/>
      <c r="Z527" s="135"/>
    </row>
    <row r="528" spans="1:26" ht="23.25" customHeight="1">
      <c r="A528" s="135"/>
      <c r="B528" s="135"/>
      <c r="C528" s="135"/>
      <c r="D528" s="135"/>
      <c r="E528" s="135"/>
      <c r="F528" s="135"/>
      <c r="G528" s="135"/>
      <c r="H528" s="135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5"/>
      <c r="V528" s="135"/>
      <c r="W528" s="135"/>
      <c r="X528" s="135"/>
      <c r="Y528" s="135"/>
      <c r="Z528" s="135"/>
    </row>
    <row r="529" spans="1:26" ht="23.25" customHeight="1">
      <c r="A529" s="135"/>
      <c r="B529" s="135"/>
      <c r="C529" s="135"/>
      <c r="D529" s="135"/>
      <c r="E529" s="135"/>
      <c r="F529" s="135"/>
      <c r="G529" s="135"/>
      <c r="H529" s="135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5"/>
      <c r="V529" s="135"/>
      <c r="W529" s="135"/>
      <c r="X529" s="135"/>
      <c r="Y529" s="135"/>
      <c r="Z529" s="135"/>
    </row>
    <row r="530" spans="1:26" ht="23.25" customHeight="1">
      <c r="A530" s="135"/>
      <c r="B530" s="135"/>
      <c r="C530" s="135"/>
      <c r="D530" s="135"/>
      <c r="E530" s="135"/>
      <c r="F530" s="135"/>
      <c r="G530" s="135"/>
      <c r="H530" s="135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5"/>
      <c r="V530" s="135"/>
      <c r="W530" s="135"/>
      <c r="X530" s="135"/>
      <c r="Y530" s="135"/>
      <c r="Z530" s="135"/>
    </row>
    <row r="531" spans="1:26" ht="23.25" customHeight="1">
      <c r="A531" s="135"/>
      <c r="B531" s="135"/>
      <c r="C531" s="135"/>
      <c r="D531" s="135"/>
      <c r="E531" s="135"/>
      <c r="F531" s="135"/>
      <c r="G531" s="135"/>
      <c r="H531" s="135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5"/>
      <c r="V531" s="135"/>
      <c r="W531" s="135"/>
      <c r="X531" s="135"/>
      <c r="Y531" s="135"/>
      <c r="Z531" s="135"/>
    </row>
    <row r="532" spans="1:26" ht="23.25" customHeight="1">
      <c r="A532" s="135"/>
      <c r="B532" s="135"/>
      <c r="C532" s="135"/>
      <c r="D532" s="135"/>
      <c r="E532" s="135"/>
      <c r="F532" s="135"/>
      <c r="G532" s="135"/>
      <c r="H532" s="135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5"/>
      <c r="V532" s="135"/>
      <c r="W532" s="135"/>
      <c r="X532" s="135"/>
      <c r="Y532" s="135"/>
      <c r="Z532" s="135"/>
    </row>
    <row r="533" spans="1:26" ht="23.25" customHeight="1">
      <c r="A533" s="135"/>
      <c r="B533" s="135"/>
      <c r="C533" s="135"/>
      <c r="D533" s="135"/>
      <c r="E533" s="135"/>
      <c r="F533" s="135"/>
      <c r="G533" s="135"/>
      <c r="H533" s="135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5"/>
      <c r="V533" s="135"/>
      <c r="W533" s="135"/>
      <c r="X533" s="135"/>
      <c r="Y533" s="135"/>
      <c r="Z533" s="135"/>
    </row>
    <row r="534" spans="1:26" ht="23.25" customHeight="1">
      <c r="A534" s="135"/>
      <c r="B534" s="135"/>
      <c r="C534" s="135"/>
      <c r="D534" s="135"/>
      <c r="E534" s="135"/>
      <c r="F534" s="135"/>
      <c r="G534" s="135"/>
      <c r="H534" s="135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5"/>
      <c r="V534" s="135"/>
      <c r="W534" s="135"/>
      <c r="X534" s="135"/>
      <c r="Y534" s="135"/>
      <c r="Z534" s="135"/>
    </row>
    <row r="535" spans="1:26" ht="23.25" customHeight="1">
      <c r="A535" s="135"/>
      <c r="B535" s="135"/>
      <c r="C535" s="135"/>
      <c r="D535" s="135"/>
      <c r="E535" s="135"/>
      <c r="F535" s="135"/>
      <c r="G535" s="135"/>
      <c r="H535" s="135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5"/>
      <c r="V535" s="135"/>
      <c r="W535" s="135"/>
      <c r="X535" s="135"/>
      <c r="Y535" s="135"/>
      <c r="Z535" s="135"/>
    </row>
    <row r="536" spans="1:26" ht="23.25" customHeight="1">
      <c r="A536" s="135"/>
      <c r="B536" s="135"/>
      <c r="C536" s="135"/>
      <c r="D536" s="135"/>
      <c r="E536" s="135"/>
      <c r="F536" s="135"/>
      <c r="G536" s="135"/>
      <c r="H536" s="135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5"/>
      <c r="V536" s="135"/>
      <c r="W536" s="135"/>
      <c r="X536" s="135"/>
      <c r="Y536" s="135"/>
      <c r="Z536" s="135"/>
    </row>
    <row r="537" spans="1:26" ht="23.25" customHeight="1">
      <c r="A537" s="135"/>
      <c r="B537" s="135"/>
      <c r="C537" s="135"/>
      <c r="D537" s="135"/>
      <c r="E537" s="135"/>
      <c r="F537" s="135"/>
      <c r="G537" s="135"/>
      <c r="H537" s="135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5"/>
      <c r="V537" s="135"/>
      <c r="W537" s="135"/>
      <c r="X537" s="135"/>
      <c r="Y537" s="135"/>
      <c r="Z537" s="135"/>
    </row>
    <row r="538" spans="1:26" ht="23.25" customHeight="1">
      <c r="A538" s="135"/>
      <c r="B538" s="135"/>
      <c r="C538" s="135"/>
      <c r="D538" s="135"/>
      <c r="E538" s="135"/>
      <c r="F538" s="135"/>
      <c r="G538" s="135"/>
      <c r="H538" s="135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5"/>
      <c r="V538" s="135"/>
      <c r="W538" s="135"/>
      <c r="X538" s="135"/>
      <c r="Y538" s="135"/>
      <c r="Z538" s="135"/>
    </row>
    <row r="539" spans="1:26" ht="23.25" customHeight="1">
      <c r="A539" s="135"/>
      <c r="B539" s="135"/>
      <c r="C539" s="135"/>
      <c r="D539" s="135"/>
      <c r="E539" s="135"/>
      <c r="F539" s="135"/>
      <c r="G539" s="135"/>
      <c r="H539" s="135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5"/>
      <c r="V539" s="135"/>
      <c r="W539" s="135"/>
      <c r="X539" s="135"/>
      <c r="Y539" s="135"/>
      <c r="Z539" s="135"/>
    </row>
    <row r="540" spans="1:26" ht="23.25" customHeight="1">
      <c r="A540" s="135"/>
      <c r="B540" s="135"/>
      <c r="C540" s="135"/>
      <c r="D540" s="135"/>
      <c r="E540" s="135"/>
      <c r="F540" s="135"/>
      <c r="G540" s="135"/>
      <c r="H540" s="135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5"/>
      <c r="V540" s="135"/>
      <c r="W540" s="135"/>
      <c r="X540" s="135"/>
      <c r="Y540" s="135"/>
      <c r="Z540" s="135"/>
    </row>
    <row r="541" spans="1:26" ht="23.25" customHeight="1">
      <c r="A541" s="135"/>
      <c r="B541" s="135"/>
      <c r="C541" s="135"/>
      <c r="D541" s="135"/>
      <c r="E541" s="135"/>
      <c r="F541" s="135"/>
      <c r="G541" s="135"/>
      <c r="H541" s="135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5"/>
      <c r="V541" s="135"/>
      <c r="W541" s="135"/>
      <c r="X541" s="135"/>
      <c r="Y541" s="135"/>
      <c r="Z541" s="135"/>
    </row>
    <row r="542" spans="1:26" ht="23.25" customHeight="1">
      <c r="A542" s="135"/>
      <c r="B542" s="135"/>
      <c r="C542" s="135"/>
      <c r="D542" s="135"/>
      <c r="E542" s="135"/>
      <c r="F542" s="135"/>
      <c r="G542" s="135"/>
      <c r="H542" s="135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5"/>
      <c r="V542" s="135"/>
      <c r="W542" s="135"/>
      <c r="X542" s="135"/>
      <c r="Y542" s="135"/>
      <c r="Z542" s="135"/>
    </row>
    <row r="543" spans="1:26" ht="23.25" customHeight="1">
      <c r="A543" s="135"/>
      <c r="B543" s="135"/>
      <c r="C543" s="135"/>
      <c r="D543" s="135"/>
      <c r="E543" s="135"/>
      <c r="F543" s="135"/>
      <c r="G543" s="135"/>
      <c r="H543" s="135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5"/>
      <c r="V543" s="135"/>
      <c r="W543" s="135"/>
      <c r="X543" s="135"/>
      <c r="Y543" s="135"/>
      <c r="Z543" s="135"/>
    </row>
    <row r="544" spans="1:26" ht="23.25" customHeight="1">
      <c r="A544" s="135"/>
      <c r="B544" s="135"/>
      <c r="C544" s="135"/>
      <c r="D544" s="135"/>
      <c r="E544" s="135"/>
      <c r="F544" s="135"/>
      <c r="G544" s="135"/>
      <c r="H544" s="135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5"/>
      <c r="V544" s="135"/>
      <c r="W544" s="135"/>
      <c r="X544" s="135"/>
      <c r="Y544" s="135"/>
      <c r="Z544" s="135"/>
    </row>
    <row r="545" spans="1:26" ht="23.25" customHeight="1">
      <c r="A545" s="135"/>
      <c r="B545" s="135"/>
      <c r="C545" s="135"/>
      <c r="D545" s="135"/>
      <c r="E545" s="135"/>
      <c r="F545" s="135"/>
      <c r="G545" s="135"/>
      <c r="H545" s="135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5"/>
      <c r="V545" s="135"/>
      <c r="W545" s="135"/>
      <c r="X545" s="135"/>
      <c r="Y545" s="135"/>
      <c r="Z545" s="135"/>
    </row>
    <row r="546" spans="1:26" ht="23.25" customHeight="1">
      <c r="A546" s="135"/>
      <c r="B546" s="135"/>
      <c r="C546" s="135"/>
      <c r="D546" s="135"/>
      <c r="E546" s="135"/>
      <c r="F546" s="135"/>
      <c r="G546" s="135"/>
      <c r="H546" s="135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5"/>
      <c r="V546" s="135"/>
      <c r="W546" s="135"/>
      <c r="X546" s="135"/>
      <c r="Y546" s="135"/>
      <c r="Z546" s="135"/>
    </row>
    <row r="547" spans="1:26" ht="23.25" customHeight="1">
      <c r="A547" s="135"/>
      <c r="B547" s="135"/>
      <c r="C547" s="135"/>
      <c r="D547" s="135"/>
      <c r="E547" s="135"/>
      <c r="F547" s="135"/>
      <c r="G547" s="135"/>
      <c r="H547" s="135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5"/>
      <c r="V547" s="135"/>
      <c r="W547" s="135"/>
      <c r="X547" s="135"/>
      <c r="Y547" s="135"/>
      <c r="Z547" s="135"/>
    </row>
    <row r="548" spans="1:26" ht="23.25" customHeight="1">
      <c r="A548" s="135"/>
      <c r="B548" s="135"/>
      <c r="C548" s="135"/>
      <c r="D548" s="135"/>
      <c r="E548" s="135"/>
      <c r="F548" s="135"/>
      <c r="G548" s="135"/>
      <c r="H548" s="135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5"/>
      <c r="V548" s="135"/>
      <c r="W548" s="135"/>
      <c r="X548" s="135"/>
      <c r="Y548" s="135"/>
      <c r="Z548" s="135"/>
    </row>
    <row r="549" spans="1:26" ht="23.25" customHeight="1">
      <c r="A549" s="135"/>
      <c r="B549" s="135"/>
      <c r="C549" s="135"/>
      <c r="D549" s="135"/>
      <c r="E549" s="135"/>
      <c r="F549" s="135"/>
      <c r="G549" s="135"/>
      <c r="H549" s="135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5"/>
      <c r="V549" s="135"/>
      <c r="W549" s="135"/>
      <c r="X549" s="135"/>
      <c r="Y549" s="135"/>
      <c r="Z549" s="135"/>
    </row>
    <row r="550" spans="1:26" ht="23.25" customHeight="1">
      <c r="A550" s="135"/>
      <c r="B550" s="135"/>
      <c r="C550" s="135"/>
      <c r="D550" s="135"/>
      <c r="E550" s="135"/>
      <c r="F550" s="135"/>
      <c r="G550" s="135"/>
      <c r="H550" s="135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5"/>
      <c r="V550" s="135"/>
      <c r="W550" s="135"/>
      <c r="X550" s="135"/>
      <c r="Y550" s="135"/>
      <c r="Z550" s="135"/>
    </row>
    <row r="551" spans="1:26" ht="23.25" customHeight="1">
      <c r="A551" s="135"/>
      <c r="B551" s="135"/>
      <c r="C551" s="135"/>
      <c r="D551" s="135"/>
      <c r="E551" s="135"/>
      <c r="F551" s="135"/>
      <c r="G551" s="135"/>
      <c r="H551" s="135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5"/>
      <c r="V551" s="135"/>
      <c r="W551" s="135"/>
      <c r="X551" s="135"/>
      <c r="Y551" s="135"/>
      <c r="Z551" s="135"/>
    </row>
    <row r="552" spans="1:26" ht="23.25" customHeight="1">
      <c r="A552" s="135"/>
      <c r="B552" s="135"/>
      <c r="C552" s="135"/>
      <c r="D552" s="135"/>
      <c r="E552" s="135"/>
      <c r="F552" s="135"/>
      <c r="G552" s="135"/>
      <c r="H552" s="135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5"/>
      <c r="V552" s="135"/>
      <c r="W552" s="135"/>
      <c r="X552" s="135"/>
      <c r="Y552" s="135"/>
      <c r="Z552" s="135"/>
    </row>
    <row r="553" spans="1:26" ht="23.25" customHeight="1">
      <c r="A553" s="135"/>
      <c r="B553" s="135"/>
      <c r="C553" s="135"/>
      <c r="D553" s="135"/>
      <c r="E553" s="135"/>
      <c r="F553" s="135"/>
      <c r="G553" s="135"/>
      <c r="H553" s="135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5"/>
      <c r="V553" s="135"/>
      <c r="W553" s="135"/>
      <c r="X553" s="135"/>
      <c r="Y553" s="135"/>
      <c r="Z553" s="135"/>
    </row>
    <row r="554" spans="1:26" ht="23.25" customHeight="1">
      <c r="A554" s="135"/>
      <c r="B554" s="135"/>
      <c r="C554" s="135"/>
      <c r="D554" s="135"/>
      <c r="E554" s="135"/>
      <c r="F554" s="135"/>
      <c r="G554" s="135"/>
      <c r="H554" s="135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5"/>
      <c r="V554" s="135"/>
      <c r="W554" s="135"/>
      <c r="X554" s="135"/>
      <c r="Y554" s="135"/>
      <c r="Z554" s="135"/>
    </row>
    <row r="555" spans="1:26" ht="23.25" customHeight="1">
      <c r="A555" s="135"/>
      <c r="B555" s="135"/>
      <c r="C555" s="135"/>
      <c r="D555" s="135"/>
      <c r="E555" s="135"/>
      <c r="F555" s="135"/>
      <c r="G555" s="135"/>
      <c r="H555" s="135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5"/>
      <c r="V555" s="135"/>
      <c r="W555" s="135"/>
      <c r="X555" s="135"/>
      <c r="Y555" s="135"/>
      <c r="Z555" s="135"/>
    </row>
    <row r="556" spans="1:26" ht="23.25" customHeight="1">
      <c r="A556" s="135"/>
      <c r="B556" s="135"/>
      <c r="C556" s="135"/>
      <c r="D556" s="135"/>
      <c r="E556" s="135"/>
      <c r="F556" s="135"/>
      <c r="G556" s="135"/>
      <c r="H556" s="135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5"/>
      <c r="V556" s="135"/>
      <c r="W556" s="135"/>
      <c r="X556" s="135"/>
      <c r="Y556" s="135"/>
      <c r="Z556" s="135"/>
    </row>
    <row r="557" spans="1:26" ht="23.25" customHeight="1">
      <c r="A557" s="135"/>
      <c r="B557" s="135"/>
      <c r="C557" s="135"/>
      <c r="D557" s="135"/>
      <c r="E557" s="135"/>
      <c r="F557" s="135"/>
      <c r="G557" s="135"/>
      <c r="H557" s="135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5"/>
      <c r="V557" s="135"/>
      <c r="W557" s="135"/>
      <c r="X557" s="135"/>
      <c r="Y557" s="135"/>
      <c r="Z557" s="135"/>
    </row>
    <row r="558" spans="1:26" ht="23.25" customHeight="1">
      <c r="A558" s="135"/>
      <c r="B558" s="135"/>
      <c r="C558" s="135"/>
      <c r="D558" s="135"/>
      <c r="E558" s="135"/>
      <c r="F558" s="135"/>
      <c r="G558" s="135"/>
      <c r="H558" s="135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5"/>
      <c r="V558" s="135"/>
      <c r="W558" s="135"/>
      <c r="X558" s="135"/>
      <c r="Y558" s="135"/>
      <c r="Z558" s="135"/>
    </row>
    <row r="559" spans="1:26" ht="23.25" customHeight="1">
      <c r="A559" s="135"/>
      <c r="B559" s="135"/>
      <c r="C559" s="135"/>
      <c r="D559" s="135"/>
      <c r="E559" s="135"/>
      <c r="F559" s="135"/>
      <c r="G559" s="135"/>
      <c r="H559" s="135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5"/>
      <c r="V559" s="135"/>
      <c r="W559" s="135"/>
      <c r="X559" s="135"/>
      <c r="Y559" s="135"/>
      <c r="Z559" s="135"/>
    </row>
    <row r="560" spans="1:26" ht="23.25" customHeight="1">
      <c r="A560" s="135"/>
      <c r="B560" s="135"/>
      <c r="C560" s="135"/>
      <c r="D560" s="135"/>
      <c r="E560" s="135"/>
      <c r="F560" s="135"/>
      <c r="G560" s="135"/>
      <c r="H560" s="135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5"/>
      <c r="V560" s="135"/>
      <c r="W560" s="135"/>
      <c r="X560" s="135"/>
      <c r="Y560" s="135"/>
      <c r="Z560" s="135"/>
    </row>
    <row r="561" spans="1:26" ht="23.25" customHeight="1">
      <c r="A561" s="135"/>
      <c r="B561" s="135"/>
      <c r="C561" s="135"/>
      <c r="D561" s="135"/>
      <c r="E561" s="135"/>
      <c r="F561" s="135"/>
      <c r="G561" s="135"/>
      <c r="H561" s="135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5"/>
      <c r="V561" s="135"/>
      <c r="W561" s="135"/>
      <c r="X561" s="135"/>
      <c r="Y561" s="135"/>
      <c r="Z561" s="135"/>
    </row>
    <row r="562" spans="1:26" ht="23.25" customHeight="1">
      <c r="A562" s="135"/>
      <c r="B562" s="135"/>
      <c r="C562" s="135"/>
      <c r="D562" s="135"/>
      <c r="E562" s="135"/>
      <c r="F562" s="135"/>
      <c r="G562" s="135"/>
      <c r="H562" s="135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5"/>
      <c r="V562" s="135"/>
      <c r="W562" s="135"/>
      <c r="X562" s="135"/>
      <c r="Y562" s="135"/>
      <c r="Z562" s="135"/>
    </row>
    <row r="563" spans="1:26" ht="23.25" customHeight="1">
      <c r="A563" s="135"/>
      <c r="B563" s="135"/>
      <c r="C563" s="135"/>
      <c r="D563" s="135"/>
      <c r="E563" s="135"/>
      <c r="F563" s="135"/>
      <c r="G563" s="135"/>
      <c r="H563" s="135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5"/>
      <c r="V563" s="135"/>
      <c r="W563" s="135"/>
      <c r="X563" s="135"/>
      <c r="Y563" s="135"/>
      <c r="Z563" s="135"/>
    </row>
    <row r="564" spans="1:26" ht="23.25" customHeight="1">
      <c r="A564" s="135"/>
      <c r="B564" s="135"/>
      <c r="C564" s="135"/>
      <c r="D564" s="135"/>
      <c r="E564" s="135"/>
      <c r="F564" s="135"/>
      <c r="G564" s="135"/>
      <c r="H564" s="135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5"/>
      <c r="V564" s="135"/>
      <c r="W564" s="135"/>
      <c r="X564" s="135"/>
      <c r="Y564" s="135"/>
      <c r="Z564" s="135"/>
    </row>
    <row r="565" spans="1:26" ht="23.25" customHeight="1">
      <c r="A565" s="135"/>
      <c r="B565" s="135"/>
      <c r="C565" s="135"/>
      <c r="D565" s="135"/>
      <c r="E565" s="135"/>
      <c r="F565" s="135"/>
      <c r="G565" s="135"/>
      <c r="H565" s="135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5"/>
      <c r="V565" s="135"/>
      <c r="W565" s="135"/>
      <c r="X565" s="135"/>
      <c r="Y565" s="135"/>
      <c r="Z565" s="135"/>
    </row>
    <row r="566" spans="1:26" ht="23.25" customHeight="1">
      <c r="A566" s="135"/>
      <c r="B566" s="135"/>
      <c r="C566" s="135"/>
      <c r="D566" s="135"/>
      <c r="E566" s="135"/>
      <c r="F566" s="135"/>
      <c r="G566" s="135"/>
      <c r="H566" s="135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5"/>
      <c r="V566" s="135"/>
      <c r="W566" s="135"/>
      <c r="X566" s="135"/>
      <c r="Y566" s="135"/>
      <c r="Z566" s="135"/>
    </row>
    <row r="567" spans="1:26" ht="23.25" customHeight="1">
      <c r="A567" s="135"/>
      <c r="B567" s="135"/>
      <c r="C567" s="135"/>
      <c r="D567" s="135"/>
      <c r="E567" s="135"/>
      <c r="F567" s="135"/>
      <c r="G567" s="135"/>
      <c r="H567" s="135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5"/>
      <c r="V567" s="135"/>
      <c r="W567" s="135"/>
      <c r="X567" s="135"/>
      <c r="Y567" s="135"/>
      <c r="Z567" s="135"/>
    </row>
    <row r="568" spans="1:26" ht="23.25" customHeight="1">
      <c r="A568" s="135"/>
      <c r="B568" s="135"/>
      <c r="C568" s="135"/>
      <c r="D568" s="135"/>
      <c r="E568" s="135"/>
      <c r="F568" s="135"/>
      <c r="G568" s="135"/>
      <c r="H568" s="135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5"/>
      <c r="V568" s="135"/>
      <c r="W568" s="135"/>
      <c r="X568" s="135"/>
      <c r="Y568" s="135"/>
      <c r="Z568" s="135"/>
    </row>
    <row r="569" spans="1:26" ht="23.25" customHeight="1">
      <c r="A569" s="135"/>
      <c r="B569" s="135"/>
      <c r="C569" s="135"/>
      <c r="D569" s="135"/>
      <c r="E569" s="135"/>
      <c r="F569" s="135"/>
      <c r="G569" s="135"/>
      <c r="H569" s="135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5"/>
      <c r="V569" s="135"/>
      <c r="W569" s="135"/>
      <c r="X569" s="135"/>
      <c r="Y569" s="135"/>
      <c r="Z569" s="135"/>
    </row>
    <row r="570" spans="1:26" ht="23.25" customHeight="1">
      <c r="A570" s="135"/>
      <c r="B570" s="135"/>
      <c r="C570" s="135"/>
      <c r="D570" s="135"/>
      <c r="E570" s="135"/>
      <c r="F570" s="135"/>
      <c r="G570" s="135"/>
      <c r="H570" s="135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5"/>
      <c r="V570" s="135"/>
      <c r="W570" s="135"/>
      <c r="X570" s="135"/>
      <c r="Y570" s="135"/>
      <c r="Z570" s="135"/>
    </row>
    <row r="571" spans="1:26" ht="23.25" customHeight="1">
      <c r="A571" s="135"/>
      <c r="B571" s="135"/>
      <c r="C571" s="135"/>
      <c r="D571" s="135"/>
      <c r="E571" s="135"/>
      <c r="F571" s="135"/>
      <c r="G571" s="135"/>
      <c r="H571" s="135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5"/>
      <c r="V571" s="135"/>
      <c r="W571" s="135"/>
      <c r="X571" s="135"/>
      <c r="Y571" s="135"/>
      <c r="Z571" s="135"/>
    </row>
    <row r="572" spans="1:26" ht="23.25" customHeight="1">
      <c r="A572" s="135"/>
      <c r="B572" s="135"/>
      <c r="C572" s="135"/>
      <c r="D572" s="135"/>
      <c r="E572" s="135"/>
      <c r="F572" s="135"/>
      <c r="G572" s="135"/>
      <c r="H572" s="135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5"/>
      <c r="V572" s="135"/>
      <c r="W572" s="135"/>
      <c r="X572" s="135"/>
      <c r="Y572" s="135"/>
      <c r="Z572" s="135"/>
    </row>
    <row r="573" spans="1:26" ht="23.25" customHeight="1">
      <c r="A573" s="135"/>
      <c r="B573" s="135"/>
      <c r="C573" s="135"/>
      <c r="D573" s="135"/>
      <c r="E573" s="135"/>
      <c r="F573" s="135"/>
      <c r="G573" s="135"/>
      <c r="H573" s="135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5"/>
      <c r="V573" s="135"/>
      <c r="W573" s="135"/>
      <c r="X573" s="135"/>
      <c r="Y573" s="135"/>
      <c r="Z573" s="135"/>
    </row>
    <row r="574" spans="1:26" ht="23.25" customHeight="1">
      <c r="A574" s="135"/>
      <c r="B574" s="135"/>
      <c r="C574" s="135"/>
      <c r="D574" s="135"/>
      <c r="E574" s="135"/>
      <c r="F574" s="135"/>
      <c r="G574" s="135"/>
      <c r="H574" s="135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5"/>
      <c r="V574" s="135"/>
      <c r="W574" s="135"/>
      <c r="X574" s="135"/>
      <c r="Y574" s="135"/>
      <c r="Z574" s="135"/>
    </row>
    <row r="575" spans="1:26" ht="23.25" customHeight="1">
      <c r="A575" s="135"/>
      <c r="B575" s="135"/>
      <c r="C575" s="135"/>
      <c r="D575" s="135"/>
      <c r="E575" s="135"/>
      <c r="F575" s="135"/>
      <c r="G575" s="135"/>
      <c r="H575" s="135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5"/>
      <c r="V575" s="135"/>
      <c r="W575" s="135"/>
      <c r="X575" s="135"/>
      <c r="Y575" s="135"/>
      <c r="Z575" s="135"/>
    </row>
    <row r="576" spans="1:26" ht="23.25" customHeight="1">
      <c r="A576" s="135"/>
      <c r="B576" s="135"/>
      <c r="C576" s="135"/>
      <c r="D576" s="135"/>
      <c r="E576" s="135"/>
      <c r="F576" s="135"/>
      <c r="G576" s="135"/>
      <c r="H576" s="135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5"/>
      <c r="V576" s="135"/>
      <c r="W576" s="135"/>
      <c r="X576" s="135"/>
      <c r="Y576" s="135"/>
      <c r="Z576" s="135"/>
    </row>
    <row r="577" spans="1:26" ht="23.25" customHeight="1">
      <c r="A577" s="135"/>
      <c r="B577" s="135"/>
      <c r="C577" s="135"/>
      <c r="D577" s="135"/>
      <c r="E577" s="135"/>
      <c r="F577" s="135"/>
      <c r="G577" s="135"/>
      <c r="H577" s="135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5"/>
      <c r="V577" s="135"/>
      <c r="W577" s="135"/>
      <c r="X577" s="135"/>
      <c r="Y577" s="135"/>
      <c r="Z577" s="135"/>
    </row>
    <row r="578" spans="1:26" ht="23.25" customHeight="1">
      <c r="A578" s="135"/>
      <c r="B578" s="135"/>
      <c r="C578" s="135"/>
      <c r="D578" s="135"/>
      <c r="E578" s="135"/>
      <c r="F578" s="135"/>
      <c r="G578" s="135"/>
      <c r="H578" s="135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5"/>
      <c r="V578" s="135"/>
      <c r="W578" s="135"/>
      <c r="X578" s="135"/>
      <c r="Y578" s="135"/>
      <c r="Z578" s="135"/>
    </row>
    <row r="579" spans="1:26" ht="23.25" customHeight="1">
      <c r="A579" s="135"/>
      <c r="B579" s="135"/>
      <c r="C579" s="135"/>
      <c r="D579" s="135"/>
      <c r="E579" s="135"/>
      <c r="F579" s="135"/>
      <c r="G579" s="135"/>
      <c r="H579" s="135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5"/>
      <c r="V579" s="135"/>
      <c r="W579" s="135"/>
      <c r="X579" s="135"/>
      <c r="Y579" s="135"/>
      <c r="Z579" s="135"/>
    </row>
    <row r="580" spans="1:26" ht="23.25" customHeight="1">
      <c r="A580" s="135"/>
      <c r="B580" s="135"/>
      <c r="C580" s="135"/>
      <c r="D580" s="135"/>
      <c r="E580" s="135"/>
      <c r="F580" s="135"/>
      <c r="G580" s="135"/>
      <c r="H580" s="135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5"/>
      <c r="V580" s="135"/>
      <c r="W580" s="135"/>
      <c r="X580" s="135"/>
      <c r="Y580" s="135"/>
      <c r="Z580" s="135"/>
    </row>
    <row r="581" spans="1:26" ht="23.25" customHeight="1">
      <c r="A581" s="135"/>
      <c r="B581" s="135"/>
      <c r="C581" s="135"/>
      <c r="D581" s="135"/>
      <c r="E581" s="135"/>
      <c r="F581" s="135"/>
      <c r="G581" s="135"/>
      <c r="H581" s="135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5"/>
      <c r="V581" s="135"/>
      <c r="W581" s="135"/>
      <c r="X581" s="135"/>
      <c r="Y581" s="135"/>
      <c r="Z581" s="135"/>
    </row>
    <row r="582" spans="1:26" ht="23.25" customHeight="1">
      <c r="A582" s="135"/>
      <c r="B582" s="135"/>
      <c r="C582" s="135"/>
      <c r="D582" s="135"/>
      <c r="E582" s="135"/>
      <c r="F582" s="135"/>
      <c r="G582" s="135"/>
      <c r="H582" s="135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5"/>
      <c r="V582" s="135"/>
      <c r="W582" s="135"/>
      <c r="X582" s="135"/>
      <c r="Y582" s="135"/>
      <c r="Z582" s="135"/>
    </row>
    <row r="583" spans="1:26" ht="23.25" customHeight="1">
      <c r="A583" s="135"/>
      <c r="B583" s="135"/>
      <c r="C583" s="135"/>
      <c r="D583" s="135"/>
      <c r="E583" s="135"/>
      <c r="F583" s="135"/>
      <c r="G583" s="135"/>
      <c r="H583" s="135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5"/>
      <c r="V583" s="135"/>
      <c r="W583" s="135"/>
      <c r="X583" s="135"/>
      <c r="Y583" s="135"/>
      <c r="Z583" s="135"/>
    </row>
    <row r="584" spans="1:26" ht="23.25" customHeight="1">
      <c r="A584" s="135"/>
      <c r="B584" s="135"/>
      <c r="C584" s="135"/>
      <c r="D584" s="135"/>
      <c r="E584" s="135"/>
      <c r="F584" s="135"/>
      <c r="G584" s="135"/>
      <c r="H584" s="135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5"/>
      <c r="V584" s="135"/>
      <c r="W584" s="135"/>
      <c r="X584" s="135"/>
      <c r="Y584" s="135"/>
      <c r="Z584" s="135"/>
    </row>
    <row r="585" spans="1:26" ht="23.25" customHeight="1">
      <c r="A585" s="135"/>
      <c r="B585" s="135"/>
      <c r="C585" s="135"/>
      <c r="D585" s="135"/>
      <c r="E585" s="135"/>
      <c r="F585" s="135"/>
      <c r="G585" s="135"/>
      <c r="H585" s="135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5"/>
      <c r="V585" s="135"/>
      <c r="W585" s="135"/>
      <c r="X585" s="135"/>
      <c r="Y585" s="135"/>
      <c r="Z585" s="135"/>
    </row>
    <row r="586" spans="1:26" ht="23.25" customHeight="1">
      <c r="A586" s="135"/>
      <c r="B586" s="135"/>
      <c r="C586" s="135"/>
      <c r="D586" s="135"/>
      <c r="E586" s="135"/>
      <c r="F586" s="135"/>
      <c r="G586" s="135"/>
      <c r="H586" s="135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5"/>
      <c r="V586" s="135"/>
      <c r="W586" s="135"/>
      <c r="X586" s="135"/>
      <c r="Y586" s="135"/>
      <c r="Z586" s="135"/>
    </row>
    <row r="587" spans="1:26" ht="23.25" customHeight="1">
      <c r="A587" s="135"/>
      <c r="B587" s="135"/>
      <c r="C587" s="135"/>
      <c r="D587" s="135"/>
      <c r="E587" s="135"/>
      <c r="F587" s="135"/>
      <c r="G587" s="135"/>
      <c r="H587" s="135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5"/>
      <c r="V587" s="135"/>
      <c r="W587" s="135"/>
      <c r="X587" s="135"/>
      <c r="Y587" s="135"/>
      <c r="Z587" s="135"/>
    </row>
    <row r="588" spans="1:26" ht="23.25" customHeight="1">
      <c r="A588" s="135"/>
      <c r="B588" s="135"/>
      <c r="C588" s="135"/>
      <c r="D588" s="135"/>
      <c r="E588" s="135"/>
      <c r="F588" s="135"/>
      <c r="G588" s="135"/>
      <c r="H588" s="135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5"/>
      <c r="V588" s="135"/>
      <c r="W588" s="135"/>
      <c r="X588" s="135"/>
      <c r="Y588" s="135"/>
      <c r="Z588" s="135"/>
    </row>
    <row r="589" spans="1:26" ht="23.25" customHeight="1">
      <c r="A589" s="135"/>
      <c r="B589" s="135"/>
      <c r="C589" s="135"/>
      <c r="D589" s="135"/>
      <c r="E589" s="135"/>
      <c r="F589" s="135"/>
      <c r="G589" s="135"/>
      <c r="H589" s="135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5"/>
      <c r="V589" s="135"/>
      <c r="W589" s="135"/>
      <c r="X589" s="135"/>
      <c r="Y589" s="135"/>
      <c r="Z589" s="135"/>
    </row>
    <row r="590" spans="1:26" ht="23.25" customHeight="1">
      <c r="A590" s="135"/>
      <c r="B590" s="135"/>
      <c r="C590" s="135"/>
      <c r="D590" s="135"/>
      <c r="E590" s="135"/>
      <c r="F590" s="135"/>
      <c r="G590" s="135"/>
      <c r="H590" s="135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5"/>
      <c r="V590" s="135"/>
      <c r="W590" s="135"/>
      <c r="X590" s="135"/>
      <c r="Y590" s="135"/>
      <c r="Z590" s="135"/>
    </row>
    <row r="591" spans="1:26" ht="23.25" customHeight="1">
      <c r="A591" s="135"/>
      <c r="B591" s="135"/>
      <c r="C591" s="135"/>
      <c r="D591" s="135"/>
      <c r="E591" s="135"/>
      <c r="F591" s="135"/>
      <c r="G591" s="135"/>
      <c r="H591" s="135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5"/>
      <c r="V591" s="135"/>
      <c r="W591" s="135"/>
      <c r="X591" s="135"/>
      <c r="Y591" s="135"/>
      <c r="Z591" s="135"/>
    </row>
    <row r="592" spans="1:26" ht="23.25" customHeight="1">
      <c r="A592" s="135"/>
      <c r="B592" s="135"/>
      <c r="C592" s="135"/>
      <c r="D592" s="135"/>
      <c r="E592" s="135"/>
      <c r="F592" s="135"/>
      <c r="G592" s="135"/>
      <c r="H592" s="135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5"/>
      <c r="V592" s="135"/>
      <c r="W592" s="135"/>
      <c r="X592" s="135"/>
      <c r="Y592" s="135"/>
      <c r="Z592" s="135"/>
    </row>
    <row r="593" spans="1:26" ht="23.25" customHeight="1">
      <c r="A593" s="135"/>
      <c r="B593" s="135"/>
      <c r="C593" s="135"/>
      <c r="D593" s="135"/>
      <c r="E593" s="135"/>
      <c r="F593" s="135"/>
      <c r="G593" s="135"/>
      <c r="H593" s="135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5"/>
      <c r="V593" s="135"/>
      <c r="W593" s="135"/>
      <c r="X593" s="135"/>
      <c r="Y593" s="135"/>
      <c r="Z593" s="135"/>
    </row>
    <row r="594" spans="1:26" ht="23.25" customHeight="1">
      <c r="A594" s="135"/>
      <c r="B594" s="135"/>
      <c r="C594" s="135"/>
      <c r="D594" s="135"/>
      <c r="E594" s="135"/>
      <c r="F594" s="135"/>
      <c r="G594" s="135"/>
      <c r="H594" s="135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5"/>
      <c r="V594" s="135"/>
      <c r="W594" s="135"/>
      <c r="X594" s="135"/>
      <c r="Y594" s="135"/>
      <c r="Z594" s="135"/>
    </row>
    <row r="595" spans="1:26" ht="23.25" customHeight="1">
      <c r="A595" s="135"/>
      <c r="B595" s="135"/>
      <c r="C595" s="135"/>
      <c r="D595" s="135"/>
      <c r="E595" s="135"/>
      <c r="F595" s="135"/>
      <c r="G595" s="135"/>
      <c r="H595" s="135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5"/>
      <c r="V595" s="135"/>
      <c r="W595" s="135"/>
      <c r="X595" s="135"/>
      <c r="Y595" s="135"/>
      <c r="Z595" s="135"/>
    </row>
    <row r="596" spans="1:26" ht="23.25" customHeight="1">
      <c r="A596" s="135"/>
      <c r="B596" s="135"/>
      <c r="C596" s="135"/>
      <c r="D596" s="135"/>
      <c r="E596" s="135"/>
      <c r="F596" s="135"/>
      <c r="G596" s="135"/>
      <c r="H596" s="135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5"/>
      <c r="V596" s="135"/>
      <c r="W596" s="135"/>
      <c r="X596" s="135"/>
      <c r="Y596" s="135"/>
      <c r="Z596" s="135"/>
    </row>
    <row r="597" spans="1:26" ht="23.25" customHeight="1">
      <c r="A597" s="135"/>
      <c r="B597" s="135"/>
      <c r="C597" s="135"/>
      <c r="D597" s="135"/>
      <c r="E597" s="135"/>
      <c r="F597" s="135"/>
      <c r="G597" s="135"/>
      <c r="H597" s="135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5"/>
      <c r="V597" s="135"/>
      <c r="W597" s="135"/>
      <c r="X597" s="135"/>
      <c r="Y597" s="135"/>
      <c r="Z597" s="135"/>
    </row>
    <row r="598" spans="1:26" ht="23.25" customHeight="1">
      <c r="A598" s="135"/>
      <c r="B598" s="135"/>
      <c r="C598" s="135"/>
      <c r="D598" s="135"/>
      <c r="E598" s="135"/>
      <c r="F598" s="135"/>
      <c r="G598" s="135"/>
      <c r="H598" s="135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5"/>
      <c r="V598" s="135"/>
      <c r="W598" s="135"/>
      <c r="X598" s="135"/>
      <c r="Y598" s="135"/>
      <c r="Z598" s="135"/>
    </row>
    <row r="599" spans="1:26" ht="23.25" customHeight="1">
      <c r="A599" s="135"/>
      <c r="B599" s="135"/>
      <c r="C599" s="135"/>
      <c r="D599" s="135"/>
      <c r="E599" s="135"/>
      <c r="F599" s="135"/>
      <c r="G599" s="135"/>
      <c r="H599" s="135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5"/>
      <c r="V599" s="135"/>
      <c r="W599" s="135"/>
      <c r="X599" s="135"/>
      <c r="Y599" s="135"/>
      <c r="Z599" s="135"/>
    </row>
    <row r="600" spans="1:26" ht="23.25" customHeight="1">
      <c r="A600" s="135"/>
      <c r="B600" s="135"/>
      <c r="C600" s="135"/>
      <c r="D600" s="135"/>
      <c r="E600" s="135"/>
      <c r="F600" s="135"/>
      <c r="G600" s="135"/>
      <c r="H600" s="135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5"/>
      <c r="V600" s="135"/>
      <c r="W600" s="135"/>
      <c r="X600" s="135"/>
      <c r="Y600" s="135"/>
      <c r="Z600" s="135"/>
    </row>
    <row r="601" spans="1:26" ht="23.25" customHeight="1">
      <c r="A601" s="135"/>
      <c r="B601" s="135"/>
      <c r="C601" s="135"/>
      <c r="D601" s="135"/>
      <c r="E601" s="135"/>
      <c r="F601" s="135"/>
      <c r="G601" s="135"/>
      <c r="H601" s="135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5"/>
      <c r="V601" s="135"/>
      <c r="W601" s="135"/>
      <c r="X601" s="135"/>
      <c r="Y601" s="135"/>
      <c r="Z601" s="135"/>
    </row>
    <row r="602" spans="1:26" ht="23.25" customHeight="1">
      <c r="A602" s="135"/>
      <c r="B602" s="135"/>
      <c r="C602" s="135"/>
      <c r="D602" s="135"/>
      <c r="E602" s="135"/>
      <c r="F602" s="135"/>
      <c r="G602" s="135"/>
      <c r="H602" s="135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5"/>
      <c r="V602" s="135"/>
      <c r="W602" s="135"/>
      <c r="X602" s="135"/>
      <c r="Y602" s="135"/>
      <c r="Z602" s="135"/>
    </row>
    <row r="603" spans="1:26" ht="23.25" customHeight="1">
      <c r="A603" s="135"/>
      <c r="B603" s="135"/>
      <c r="C603" s="135"/>
      <c r="D603" s="135"/>
      <c r="E603" s="135"/>
      <c r="F603" s="135"/>
      <c r="G603" s="135"/>
      <c r="H603" s="135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5"/>
      <c r="V603" s="135"/>
      <c r="W603" s="135"/>
      <c r="X603" s="135"/>
      <c r="Y603" s="135"/>
      <c r="Z603" s="135"/>
    </row>
    <row r="604" spans="1:26" ht="23.25" customHeight="1">
      <c r="A604" s="135"/>
      <c r="B604" s="135"/>
      <c r="C604" s="135"/>
      <c r="D604" s="135"/>
      <c r="E604" s="135"/>
      <c r="F604" s="135"/>
      <c r="G604" s="135"/>
      <c r="H604" s="135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5"/>
      <c r="V604" s="135"/>
      <c r="W604" s="135"/>
      <c r="X604" s="135"/>
      <c r="Y604" s="135"/>
      <c r="Z604" s="135"/>
    </row>
    <row r="605" spans="1:26" ht="23.25" customHeight="1">
      <c r="A605" s="135"/>
      <c r="B605" s="135"/>
      <c r="C605" s="135"/>
      <c r="D605" s="135"/>
      <c r="E605" s="135"/>
      <c r="F605" s="135"/>
      <c r="G605" s="135"/>
      <c r="H605" s="135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5"/>
      <c r="V605" s="135"/>
      <c r="W605" s="135"/>
      <c r="X605" s="135"/>
      <c r="Y605" s="135"/>
      <c r="Z605" s="135"/>
    </row>
    <row r="606" spans="1:26" ht="23.25" customHeight="1">
      <c r="A606" s="135"/>
      <c r="B606" s="135"/>
      <c r="C606" s="135"/>
      <c r="D606" s="135"/>
      <c r="E606" s="135"/>
      <c r="F606" s="135"/>
      <c r="G606" s="135"/>
      <c r="H606" s="135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5"/>
      <c r="V606" s="135"/>
      <c r="W606" s="135"/>
      <c r="X606" s="135"/>
      <c r="Y606" s="135"/>
      <c r="Z606" s="135"/>
    </row>
    <row r="607" spans="1:26" ht="23.25" customHeight="1">
      <c r="A607" s="135"/>
      <c r="B607" s="135"/>
      <c r="C607" s="135"/>
      <c r="D607" s="135"/>
      <c r="E607" s="135"/>
      <c r="F607" s="135"/>
      <c r="G607" s="135"/>
      <c r="H607" s="135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5"/>
      <c r="V607" s="135"/>
      <c r="W607" s="135"/>
      <c r="X607" s="135"/>
      <c r="Y607" s="135"/>
      <c r="Z607" s="135"/>
    </row>
    <row r="608" spans="1:26" ht="23.25" customHeight="1">
      <c r="A608" s="135"/>
      <c r="B608" s="135"/>
      <c r="C608" s="135"/>
      <c r="D608" s="135"/>
      <c r="E608" s="135"/>
      <c r="F608" s="135"/>
      <c r="G608" s="135"/>
      <c r="H608" s="135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5"/>
      <c r="V608" s="135"/>
      <c r="W608" s="135"/>
      <c r="X608" s="135"/>
      <c r="Y608" s="135"/>
      <c r="Z608" s="135"/>
    </row>
    <row r="609" spans="1:26" ht="23.25" customHeight="1">
      <c r="A609" s="135"/>
      <c r="B609" s="135"/>
      <c r="C609" s="135"/>
      <c r="D609" s="135"/>
      <c r="E609" s="135"/>
      <c r="F609" s="135"/>
      <c r="G609" s="135"/>
      <c r="H609" s="135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5"/>
      <c r="V609" s="135"/>
      <c r="W609" s="135"/>
      <c r="X609" s="135"/>
      <c r="Y609" s="135"/>
      <c r="Z609" s="135"/>
    </row>
    <row r="610" spans="1:26" ht="23.25" customHeight="1">
      <c r="A610" s="135"/>
      <c r="B610" s="135"/>
      <c r="C610" s="135"/>
      <c r="D610" s="135"/>
      <c r="E610" s="135"/>
      <c r="F610" s="135"/>
      <c r="G610" s="135"/>
      <c r="H610" s="135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5"/>
      <c r="V610" s="135"/>
      <c r="W610" s="135"/>
      <c r="X610" s="135"/>
      <c r="Y610" s="135"/>
      <c r="Z610" s="135"/>
    </row>
    <row r="611" spans="1:26" ht="23.25" customHeight="1">
      <c r="A611" s="135"/>
      <c r="B611" s="135"/>
      <c r="C611" s="135"/>
      <c r="D611" s="135"/>
      <c r="E611" s="135"/>
      <c r="F611" s="135"/>
      <c r="G611" s="135"/>
      <c r="H611" s="135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5"/>
      <c r="V611" s="135"/>
      <c r="W611" s="135"/>
      <c r="X611" s="135"/>
      <c r="Y611" s="135"/>
      <c r="Z611" s="135"/>
    </row>
    <row r="612" spans="1:26" ht="23.25" customHeight="1">
      <c r="A612" s="135"/>
      <c r="B612" s="135"/>
      <c r="C612" s="135"/>
      <c r="D612" s="135"/>
      <c r="E612" s="135"/>
      <c r="F612" s="135"/>
      <c r="G612" s="135"/>
      <c r="H612" s="135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5"/>
      <c r="V612" s="135"/>
      <c r="W612" s="135"/>
      <c r="X612" s="135"/>
      <c r="Y612" s="135"/>
      <c r="Z612" s="135"/>
    </row>
    <row r="613" spans="1:26" ht="23.25" customHeight="1">
      <c r="A613" s="135"/>
      <c r="B613" s="135"/>
      <c r="C613" s="135"/>
      <c r="D613" s="135"/>
      <c r="E613" s="135"/>
      <c r="F613" s="135"/>
      <c r="G613" s="135"/>
      <c r="H613" s="135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5"/>
      <c r="V613" s="135"/>
      <c r="W613" s="135"/>
      <c r="X613" s="135"/>
      <c r="Y613" s="135"/>
      <c r="Z613" s="135"/>
    </row>
    <row r="614" spans="1:26" ht="23.25" customHeight="1">
      <c r="A614" s="135"/>
      <c r="B614" s="135"/>
      <c r="C614" s="135"/>
      <c r="D614" s="135"/>
      <c r="E614" s="135"/>
      <c r="F614" s="135"/>
      <c r="G614" s="135"/>
      <c r="H614" s="135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5"/>
      <c r="V614" s="135"/>
      <c r="W614" s="135"/>
      <c r="X614" s="135"/>
      <c r="Y614" s="135"/>
      <c r="Z614" s="135"/>
    </row>
    <row r="615" spans="1:26" ht="23.25" customHeight="1">
      <c r="A615" s="135"/>
      <c r="B615" s="135"/>
      <c r="C615" s="135"/>
      <c r="D615" s="135"/>
      <c r="E615" s="135"/>
      <c r="F615" s="135"/>
      <c r="G615" s="135"/>
      <c r="H615" s="135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5"/>
      <c r="V615" s="135"/>
      <c r="W615" s="135"/>
      <c r="X615" s="135"/>
      <c r="Y615" s="135"/>
      <c r="Z615" s="135"/>
    </row>
    <row r="616" spans="1:26" ht="23.25" customHeight="1">
      <c r="A616" s="135"/>
      <c r="B616" s="135"/>
      <c r="C616" s="135"/>
      <c r="D616" s="135"/>
      <c r="E616" s="135"/>
      <c r="F616" s="135"/>
      <c r="G616" s="135"/>
      <c r="H616" s="135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5"/>
      <c r="V616" s="135"/>
      <c r="W616" s="135"/>
      <c r="X616" s="135"/>
      <c r="Y616" s="135"/>
      <c r="Z616" s="135"/>
    </row>
    <row r="617" spans="1:26" ht="23.25" customHeight="1">
      <c r="A617" s="135"/>
      <c r="B617" s="135"/>
      <c r="C617" s="135"/>
      <c r="D617" s="135"/>
      <c r="E617" s="135"/>
      <c r="F617" s="135"/>
      <c r="G617" s="135"/>
      <c r="H617" s="135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5"/>
      <c r="V617" s="135"/>
      <c r="W617" s="135"/>
      <c r="X617" s="135"/>
      <c r="Y617" s="135"/>
      <c r="Z617" s="135"/>
    </row>
    <row r="618" spans="1:26" ht="23.25" customHeight="1">
      <c r="A618" s="135"/>
      <c r="B618" s="135"/>
      <c r="C618" s="135"/>
      <c r="D618" s="135"/>
      <c r="E618" s="135"/>
      <c r="F618" s="135"/>
      <c r="G618" s="135"/>
      <c r="H618" s="135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5"/>
      <c r="V618" s="135"/>
      <c r="W618" s="135"/>
      <c r="X618" s="135"/>
      <c r="Y618" s="135"/>
      <c r="Z618" s="135"/>
    </row>
    <row r="619" spans="1:26" ht="23.25" customHeight="1">
      <c r="A619" s="135"/>
      <c r="B619" s="135"/>
      <c r="C619" s="135"/>
      <c r="D619" s="135"/>
      <c r="E619" s="135"/>
      <c r="F619" s="135"/>
      <c r="G619" s="135"/>
      <c r="H619" s="135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5"/>
      <c r="V619" s="135"/>
      <c r="W619" s="135"/>
      <c r="X619" s="135"/>
      <c r="Y619" s="135"/>
      <c r="Z619" s="135"/>
    </row>
    <row r="620" spans="1:26" ht="23.25" customHeight="1">
      <c r="A620" s="135"/>
      <c r="B620" s="135"/>
      <c r="C620" s="135"/>
      <c r="D620" s="135"/>
      <c r="E620" s="135"/>
      <c r="F620" s="135"/>
      <c r="G620" s="135"/>
      <c r="H620" s="135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5"/>
      <c r="V620" s="135"/>
      <c r="W620" s="135"/>
      <c r="X620" s="135"/>
      <c r="Y620" s="135"/>
      <c r="Z620" s="135"/>
    </row>
    <row r="621" spans="1:26" ht="23.25" customHeight="1">
      <c r="A621" s="135"/>
      <c r="B621" s="135"/>
      <c r="C621" s="135"/>
      <c r="D621" s="135"/>
      <c r="E621" s="135"/>
      <c r="F621" s="135"/>
      <c r="G621" s="135"/>
      <c r="H621" s="135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5"/>
      <c r="V621" s="135"/>
      <c r="W621" s="135"/>
      <c r="X621" s="135"/>
      <c r="Y621" s="135"/>
      <c r="Z621" s="135"/>
    </row>
    <row r="622" spans="1:26" ht="23.25" customHeight="1">
      <c r="A622" s="135"/>
      <c r="B622" s="135"/>
      <c r="C622" s="135"/>
      <c r="D622" s="135"/>
      <c r="E622" s="135"/>
      <c r="F622" s="135"/>
      <c r="G622" s="135"/>
      <c r="H622" s="135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5"/>
      <c r="V622" s="135"/>
      <c r="W622" s="135"/>
      <c r="X622" s="135"/>
      <c r="Y622" s="135"/>
      <c r="Z622" s="135"/>
    </row>
    <row r="623" spans="1:26" ht="23.25" customHeight="1">
      <c r="A623" s="135"/>
      <c r="B623" s="135"/>
      <c r="C623" s="135"/>
      <c r="D623" s="135"/>
      <c r="E623" s="135"/>
      <c r="F623" s="135"/>
      <c r="G623" s="135"/>
      <c r="H623" s="135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5"/>
      <c r="V623" s="135"/>
      <c r="W623" s="135"/>
      <c r="X623" s="135"/>
      <c r="Y623" s="135"/>
      <c r="Z623" s="135"/>
    </row>
    <row r="624" spans="1:26" ht="23.25" customHeight="1">
      <c r="A624" s="135"/>
      <c r="B624" s="135"/>
      <c r="C624" s="135"/>
      <c r="D624" s="135"/>
      <c r="E624" s="135"/>
      <c r="F624" s="135"/>
      <c r="G624" s="135"/>
      <c r="H624" s="135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5"/>
      <c r="V624" s="135"/>
      <c r="W624" s="135"/>
      <c r="X624" s="135"/>
      <c r="Y624" s="135"/>
      <c r="Z624" s="135"/>
    </row>
    <row r="625" spans="1:26" ht="23.25" customHeight="1">
      <c r="A625" s="135"/>
      <c r="B625" s="135"/>
      <c r="C625" s="135"/>
      <c r="D625" s="135"/>
      <c r="E625" s="135"/>
      <c r="F625" s="135"/>
      <c r="G625" s="135"/>
      <c r="H625" s="135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5"/>
      <c r="V625" s="135"/>
      <c r="W625" s="135"/>
      <c r="X625" s="135"/>
      <c r="Y625" s="135"/>
      <c r="Z625" s="135"/>
    </row>
    <row r="626" spans="1:26" ht="23.25" customHeight="1">
      <c r="A626" s="135"/>
      <c r="B626" s="135"/>
      <c r="C626" s="135"/>
      <c r="D626" s="135"/>
      <c r="E626" s="135"/>
      <c r="F626" s="135"/>
      <c r="G626" s="135"/>
      <c r="H626" s="135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5"/>
      <c r="V626" s="135"/>
      <c r="W626" s="135"/>
      <c r="X626" s="135"/>
      <c r="Y626" s="135"/>
      <c r="Z626" s="135"/>
    </row>
    <row r="627" spans="1:26" ht="23.25" customHeight="1">
      <c r="A627" s="135"/>
      <c r="B627" s="135"/>
      <c r="C627" s="135"/>
      <c r="D627" s="135"/>
      <c r="E627" s="135"/>
      <c r="F627" s="135"/>
      <c r="G627" s="135"/>
      <c r="H627" s="135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5"/>
      <c r="V627" s="135"/>
      <c r="W627" s="135"/>
      <c r="X627" s="135"/>
      <c r="Y627" s="135"/>
      <c r="Z627" s="135"/>
    </row>
    <row r="628" spans="1:26" ht="23.25" customHeight="1">
      <c r="A628" s="135"/>
      <c r="B628" s="135"/>
      <c r="C628" s="135"/>
      <c r="D628" s="135"/>
      <c r="E628" s="135"/>
      <c r="F628" s="135"/>
      <c r="G628" s="135"/>
      <c r="H628" s="135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5"/>
      <c r="V628" s="135"/>
      <c r="W628" s="135"/>
      <c r="X628" s="135"/>
      <c r="Y628" s="135"/>
      <c r="Z628" s="135"/>
    </row>
    <row r="629" spans="1:26" ht="23.25" customHeight="1">
      <c r="A629" s="135"/>
      <c r="B629" s="135"/>
      <c r="C629" s="135"/>
      <c r="D629" s="135"/>
      <c r="E629" s="135"/>
      <c r="F629" s="135"/>
      <c r="G629" s="135"/>
      <c r="H629" s="135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5"/>
      <c r="V629" s="135"/>
      <c r="W629" s="135"/>
      <c r="X629" s="135"/>
      <c r="Y629" s="135"/>
      <c r="Z629" s="135"/>
    </row>
    <row r="630" spans="1:26" ht="23.25" customHeight="1">
      <c r="A630" s="135"/>
      <c r="B630" s="135"/>
      <c r="C630" s="135"/>
      <c r="D630" s="135"/>
      <c r="E630" s="135"/>
      <c r="F630" s="135"/>
      <c r="G630" s="135"/>
      <c r="H630" s="135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5"/>
      <c r="V630" s="135"/>
      <c r="W630" s="135"/>
      <c r="X630" s="135"/>
      <c r="Y630" s="135"/>
      <c r="Z630" s="135"/>
    </row>
    <row r="631" spans="1:26" ht="23.25" customHeight="1">
      <c r="A631" s="135"/>
      <c r="B631" s="135"/>
      <c r="C631" s="135"/>
      <c r="D631" s="135"/>
      <c r="E631" s="135"/>
      <c r="F631" s="135"/>
      <c r="G631" s="135"/>
      <c r="H631" s="135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5"/>
      <c r="V631" s="135"/>
      <c r="W631" s="135"/>
      <c r="X631" s="135"/>
      <c r="Y631" s="135"/>
      <c r="Z631" s="135"/>
    </row>
    <row r="632" spans="1:26" ht="23.25" customHeight="1">
      <c r="A632" s="135"/>
      <c r="B632" s="135"/>
      <c r="C632" s="135"/>
      <c r="D632" s="135"/>
      <c r="E632" s="135"/>
      <c r="F632" s="135"/>
      <c r="G632" s="135"/>
      <c r="H632" s="135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5"/>
      <c r="V632" s="135"/>
      <c r="W632" s="135"/>
      <c r="X632" s="135"/>
      <c r="Y632" s="135"/>
      <c r="Z632" s="135"/>
    </row>
    <row r="633" spans="1:26" ht="23.25" customHeight="1">
      <c r="A633" s="135"/>
      <c r="B633" s="135"/>
      <c r="C633" s="135"/>
      <c r="D633" s="135"/>
      <c r="E633" s="135"/>
      <c r="F633" s="135"/>
      <c r="G633" s="135"/>
      <c r="H633" s="135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5"/>
      <c r="V633" s="135"/>
      <c r="W633" s="135"/>
      <c r="X633" s="135"/>
      <c r="Y633" s="135"/>
      <c r="Z633" s="135"/>
    </row>
    <row r="634" spans="1:26" ht="23.25" customHeight="1">
      <c r="A634" s="135"/>
      <c r="B634" s="135"/>
      <c r="C634" s="135"/>
      <c r="D634" s="135"/>
      <c r="E634" s="135"/>
      <c r="F634" s="135"/>
      <c r="G634" s="135"/>
      <c r="H634" s="135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5"/>
      <c r="V634" s="135"/>
      <c r="W634" s="135"/>
      <c r="X634" s="135"/>
      <c r="Y634" s="135"/>
      <c r="Z634" s="135"/>
    </row>
    <row r="635" spans="1:26" ht="23.25" customHeight="1">
      <c r="A635" s="135"/>
      <c r="B635" s="135"/>
      <c r="C635" s="135"/>
      <c r="D635" s="135"/>
      <c r="E635" s="135"/>
      <c r="F635" s="135"/>
      <c r="G635" s="135"/>
      <c r="H635" s="135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5"/>
      <c r="V635" s="135"/>
      <c r="W635" s="135"/>
      <c r="X635" s="135"/>
      <c r="Y635" s="135"/>
      <c r="Z635" s="135"/>
    </row>
    <row r="636" spans="1:26" ht="23.25" customHeight="1">
      <c r="A636" s="135"/>
      <c r="B636" s="135"/>
      <c r="C636" s="135"/>
      <c r="D636" s="135"/>
      <c r="E636" s="135"/>
      <c r="F636" s="135"/>
      <c r="G636" s="135"/>
      <c r="H636" s="135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5"/>
      <c r="V636" s="135"/>
      <c r="W636" s="135"/>
      <c r="X636" s="135"/>
      <c r="Y636" s="135"/>
      <c r="Z636" s="135"/>
    </row>
    <row r="637" spans="1:26" ht="23.25" customHeight="1">
      <c r="A637" s="135"/>
      <c r="B637" s="135"/>
      <c r="C637" s="135"/>
      <c r="D637" s="135"/>
      <c r="E637" s="135"/>
      <c r="F637" s="135"/>
      <c r="G637" s="135"/>
      <c r="H637" s="135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5"/>
      <c r="V637" s="135"/>
      <c r="W637" s="135"/>
      <c r="X637" s="135"/>
      <c r="Y637" s="135"/>
      <c r="Z637" s="135"/>
    </row>
    <row r="638" spans="1:26" ht="23.25" customHeight="1">
      <c r="A638" s="135"/>
      <c r="B638" s="135"/>
      <c r="C638" s="135"/>
      <c r="D638" s="135"/>
      <c r="E638" s="135"/>
      <c r="F638" s="135"/>
      <c r="G638" s="135"/>
      <c r="H638" s="135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5"/>
      <c r="V638" s="135"/>
      <c r="W638" s="135"/>
      <c r="X638" s="135"/>
      <c r="Y638" s="135"/>
      <c r="Z638" s="135"/>
    </row>
    <row r="639" spans="1:26" ht="23.25" customHeight="1">
      <c r="A639" s="135"/>
      <c r="B639" s="135"/>
      <c r="C639" s="135"/>
      <c r="D639" s="135"/>
      <c r="E639" s="135"/>
      <c r="F639" s="135"/>
      <c r="G639" s="135"/>
      <c r="H639" s="135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5"/>
      <c r="V639" s="135"/>
      <c r="W639" s="135"/>
      <c r="X639" s="135"/>
      <c r="Y639" s="135"/>
      <c r="Z639" s="135"/>
    </row>
    <row r="640" spans="1:26" ht="23.25" customHeight="1">
      <c r="A640" s="135"/>
      <c r="B640" s="135"/>
      <c r="C640" s="135"/>
      <c r="D640" s="135"/>
      <c r="E640" s="135"/>
      <c r="F640" s="135"/>
      <c r="G640" s="135"/>
      <c r="H640" s="135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5"/>
      <c r="V640" s="135"/>
      <c r="W640" s="135"/>
      <c r="X640" s="135"/>
      <c r="Y640" s="135"/>
      <c r="Z640" s="135"/>
    </row>
    <row r="641" spans="1:26" ht="23.25" customHeight="1">
      <c r="A641" s="135"/>
      <c r="B641" s="135"/>
      <c r="C641" s="135"/>
      <c r="D641" s="135"/>
      <c r="E641" s="135"/>
      <c r="F641" s="135"/>
      <c r="G641" s="135"/>
      <c r="H641" s="135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5"/>
      <c r="V641" s="135"/>
      <c r="W641" s="135"/>
      <c r="X641" s="135"/>
      <c r="Y641" s="135"/>
      <c r="Z641" s="135"/>
    </row>
    <row r="642" spans="1:26" ht="23.25" customHeight="1">
      <c r="A642" s="135"/>
      <c r="B642" s="135"/>
      <c r="C642" s="135"/>
      <c r="D642" s="135"/>
      <c r="E642" s="135"/>
      <c r="F642" s="135"/>
      <c r="G642" s="135"/>
      <c r="H642" s="135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5"/>
      <c r="V642" s="135"/>
      <c r="W642" s="135"/>
      <c r="X642" s="135"/>
      <c r="Y642" s="135"/>
      <c r="Z642" s="135"/>
    </row>
    <row r="643" spans="1:26" ht="23.25" customHeight="1">
      <c r="A643" s="135"/>
      <c r="B643" s="135"/>
      <c r="C643" s="135"/>
      <c r="D643" s="135"/>
      <c r="E643" s="135"/>
      <c r="F643" s="135"/>
      <c r="G643" s="135"/>
      <c r="H643" s="135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5"/>
      <c r="V643" s="135"/>
      <c r="W643" s="135"/>
      <c r="X643" s="135"/>
      <c r="Y643" s="135"/>
      <c r="Z643" s="135"/>
    </row>
    <row r="644" spans="1:26" ht="23.25" customHeight="1">
      <c r="A644" s="135"/>
      <c r="B644" s="135"/>
      <c r="C644" s="135"/>
      <c r="D644" s="135"/>
      <c r="E644" s="135"/>
      <c r="F644" s="135"/>
      <c r="G644" s="135"/>
      <c r="H644" s="135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5"/>
      <c r="V644" s="135"/>
      <c r="W644" s="135"/>
      <c r="X644" s="135"/>
      <c r="Y644" s="135"/>
      <c r="Z644" s="135"/>
    </row>
    <row r="645" spans="1:26" ht="23.25" customHeight="1">
      <c r="A645" s="135"/>
      <c r="B645" s="135"/>
      <c r="C645" s="135"/>
      <c r="D645" s="135"/>
      <c r="E645" s="135"/>
      <c r="F645" s="135"/>
      <c r="G645" s="135"/>
      <c r="H645" s="135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5"/>
      <c r="V645" s="135"/>
      <c r="W645" s="135"/>
      <c r="X645" s="135"/>
      <c r="Y645" s="135"/>
      <c r="Z645" s="135"/>
    </row>
    <row r="646" spans="1:26" ht="23.25" customHeight="1">
      <c r="A646" s="135"/>
      <c r="B646" s="135"/>
      <c r="C646" s="135"/>
      <c r="D646" s="135"/>
      <c r="E646" s="135"/>
      <c r="F646" s="135"/>
      <c r="G646" s="135"/>
      <c r="H646" s="135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5"/>
      <c r="V646" s="135"/>
      <c r="W646" s="135"/>
      <c r="X646" s="135"/>
      <c r="Y646" s="135"/>
      <c r="Z646" s="135"/>
    </row>
    <row r="647" spans="1:26" ht="23.25" customHeight="1">
      <c r="A647" s="135"/>
      <c r="B647" s="135"/>
      <c r="C647" s="135"/>
      <c r="D647" s="135"/>
      <c r="E647" s="135"/>
      <c r="F647" s="135"/>
      <c r="G647" s="135"/>
      <c r="H647" s="135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5"/>
      <c r="V647" s="135"/>
      <c r="W647" s="135"/>
      <c r="X647" s="135"/>
      <c r="Y647" s="135"/>
      <c r="Z647" s="135"/>
    </row>
    <row r="648" spans="1:26" ht="23.25" customHeight="1">
      <c r="A648" s="135"/>
      <c r="B648" s="135"/>
      <c r="C648" s="135"/>
      <c r="D648" s="135"/>
      <c r="E648" s="135"/>
      <c r="F648" s="135"/>
      <c r="G648" s="135"/>
      <c r="H648" s="135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5"/>
      <c r="V648" s="135"/>
      <c r="W648" s="135"/>
      <c r="X648" s="135"/>
      <c r="Y648" s="135"/>
      <c r="Z648" s="135"/>
    </row>
    <row r="649" spans="1:26" ht="23.25" customHeight="1">
      <c r="A649" s="135"/>
      <c r="B649" s="135"/>
      <c r="C649" s="135"/>
      <c r="D649" s="135"/>
      <c r="E649" s="135"/>
      <c r="F649" s="135"/>
      <c r="G649" s="135"/>
      <c r="H649" s="135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5"/>
      <c r="V649" s="135"/>
      <c r="W649" s="135"/>
      <c r="X649" s="135"/>
      <c r="Y649" s="135"/>
      <c r="Z649" s="135"/>
    </row>
    <row r="650" spans="1:26" ht="23.25" customHeight="1">
      <c r="A650" s="135"/>
      <c r="B650" s="135"/>
      <c r="C650" s="135"/>
      <c r="D650" s="135"/>
      <c r="E650" s="135"/>
      <c r="F650" s="135"/>
      <c r="G650" s="135"/>
      <c r="H650" s="135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5"/>
      <c r="V650" s="135"/>
      <c r="W650" s="135"/>
      <c r="X650" s="135"/>
      <c r="Y650" s="135"/>
      <c r="Z650" s="135"/>
    </row>
    <row r="651" spans="1:26" ht="23.25" customHeight="1">
      <c r="A651" s="135"/>
      <c r="B651" s="135"/>
      <c r="C651" s="135"/>
      <c r="D651" s="135"/>
      <c r="E651" s="135"/>
      <c r="F651" s="135"/>
      <c r="G651" s="135"/>
      <c r="H651" s="135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5"/>
      <c r="V651" s="135"/>
      <c r="W651" s="135"/>
      <c r="X651" s="135"/>
      <c r="Y651" s="135"/>
      <c r="Z651" s="135"/>
    </row>
    <row r="652" spans="1:26" ht="23.25" customHeight="1">
      <c r="A652" s="135"/>
      <c r="B652" s="135"/>
      <c r="C652" s="135"/>
      <c r="D652" s="135"/>
      <c r="E652" s="135"/>
      <c r="F652" s="135"/>
      <c r="G652" s="135"/>
      <c r="H652" s="135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5"/>
      <c r="V652" s="135"/>
      <c r="W652" s="135"/>
      <c r="X652" s="135"/>
      <c r="Y652" s="135"/>
      <c r="Z652" s="135"/>
    </row>
    <row r="653" spans="1:26" ht="23.25" customHeight="1">
      <c r="A653" s="135"/>
      <c r="B653" s="135"/>
      <c r="C653" s="135"/>
      <c r="D653" s="135"/>
      <c r="E653" s="135"/>
      <c r="F653" s="135"/>
      <c r="G653" s="135"/>
      <c r="H653" s="135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5"/>
      <c r="V653" s="135"/>
      <c r="W653" s="135"/>
      <c r="X653" s="135"/>
      <c r="Y653" s="135"/>
      <c r="Z653" s="135"/>
    </row>
    <row r="654" spans="1:26" ht="23.25" customHeight="1">
      <c r="A654" s="135"/>
      <c r="B654" s="135"/>
      <c r="C654" s="135"/>
      <c r="D654" s="135"/>
      <c r="E654" s="135"/>
      <c r="F654" s="135"/>
      <c r="G654" s="135"/>
      <c r="H654" s="135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5"/>
      <c r="V654" s="135"/>
      <c r="W654" s="135"/>
      <c r="X654" s="135"/>
      <c r="Y654" s="135"/>
      <c r="Z654" s="135"/>
    </row>
    <row r="655" spans="1:26" ht="23.25" customHeight="1">
      <c r="A655" s="135"/>
      <c r="B655" s="135"/>
      <c r="C655" s="135"/>
      <c r="D655" s="135"/>
      <c r="E655" s="135"/>
      <c r="F655" s="135"/>
      <c r="G655" s="135"/>
      <c r="H655" s="135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5"/>
      <c r="V655" s="135"/>
      <c r="W655" s="135"/>
      <c r="X655" s="135"/>
      <c r="Y655" s="135"/>
      <c r="Z655" s="135"/>
    </row>
    <row r="656" spans="1:26" ht="23.25" customHeight="1">
      <c r="A656" s="135"/>
      <c r="B656" s="135"/>
      <c r="C656" s="135"/>
      <c r="D656" s="135"/>
      <c r="E656" s="135"/>
      <c r="F656" s="135"/>
      <c r="G656" s="135"/>
      <c r="H656" s="135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5"/>
      <c r="V656" s="135"/>
      <c r="W656" s="135"/>
      <c r="X656" s="135"/>
      <c r="Y656" s="135"/>
      <c r="Z656" s="135"/>
    </row>
    <row r="657" spans="1:26" ht="23.25" customHeight="1">
      <c r="A657" s="135"/>
      <c r="B657" s="135"/>
      <c r="C657" s="135"/>
      <c r="D657" s="135"/>
      <c r="E657" s="135"/>
      <c r="F657" s="135"/>
      <c r="G657" s="135"/>
      <c r="H657" s="135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5"/>
      <c r="V657" s="135"/>
      <c r="W657" s="135"/>
      <c r="X657" s="135"/>
      <c r="Y657" s="135"/>
      <c r="Z657" s="135"/>
    </row>
    <row r="658" spans="1:26" ht="23.25" customHeight="1">
      <c r="A658" s="135"/>
      <c r="B658" s="135"/>
      <c r="C658" s="135"/>
      <c r="D658" s="135"/>
      <c r="E658" s="135"/>
      <c r="F658" s="135"/>
      <c r="G658" s="135"/>
      <c r="H658" s="135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5"/>
      <c r="V658" s="135"/>
      <c r="W658" s="135"/>
      <c r="X658" s="135"/>
      <c r="Y658" s="135"/>
      <c r="Z658" s="135"/>
    </row>
    <row r="659" spans="1:26" ht="23.25" customHeight="1">
      <c r="A659" s="135"/>
      <c r="B659" s="135"/>
      <c r="C659" s="135"/>
      <c r="D659" s="135"/>
      <c r="E659" s="135"/>
      <c r="F659" s="135"/>
      <c r="G659" s="135"/>
      <c r="H659" s="135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5"/>
      <c r="V659" s="135"/>
      <c r="W659" s="135"/>
      <c r="X659" s="135"/>
      <c r="Y659" s="135"/>
      <c r="Z659" s="135"/>
    </row>
    <row r="660" spans="1:26" ht="23.25" customHeight="1">
      <c r="A660" s="135"/>
      <c r="B660" s="135"/>
      <c r="C660" s="135"/>
      <c r="D660" s="135"/>
      <c r="E660" s="135"/>
      <c r="F660" s="135"/>
      <c r="G660" s="135"/>
      <c r="H660" s="135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5"/>
      <c r="V660" s="135"/>
      <c r="W660" s="135"/>
      <c r="X660" s="135"/>
      <c r="Y660" s="135"/>
      <c r="Z660" s="135"/>
    </row>
    <row r="661" spans="1:26" ht="23.25" customHeight="1">
      <c r="A661" s="135"/>
      <c r="B661" s="135"/>
      <c r="C661" s="135"/>
      <c r="D661" s="135"/>
      <c r="E661" s="135"/>
      <c r="F661" s="135"/>
      <c r="G661" s="135"/>
      <c r="H661" s="135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5"/>
      <c r="V661" s="135"/>
      <c r="W661" s="135"/>
      <c r="X661" s="135"/>
      <c r="Y661" s="135"/>
      <c r="Z661" s="135"/>
    </row>
    <row r="662" spans="1:26" ht="23.25" customHeight="1">
      <c r="A662" s="135"/>
      <c r="B662" s="135"/>
      <c r="C662" s="135"/>
      <c r="D662" s="135"/>
      <c r="E662" s="135"/>
      <c r="F662" s="135"/>
      <c r="G662" s="135"/>
      <c r="H662" s="135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5"/>
      <c r="V662" s="135"/>
      <c r="W662" s="135"/>
      <c r="X662" s="135"/>
      <c r="Y662" s="135"/>
      <c r="Z662" s="135"/>
    </row>
    <row r="663" spans="1:26" ht="23.25" customHeight="1">
      <c r="A663" s="135"/>
      <c r="B663" s="135"/>
      <c r="C663" s="135"/>
      <c r="D663" s="135"/>
      <c r="E663" s="135"/>
      <c r="F663" s="135"/>
      <c r="G663" s="135"/>
      <c r="H663" s="135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5"/>
      <c r="V663" s="135"/>
      <c r="W663" s="135"/>
      <c r="X663" s="135"/>
      <c r="Y663" s="135"/>
      <c r="Z663" s="135"/>
    </row>
    <row r="664" spans="1:26" ht="23.25" customHeight="1">
      <c r="A664" s="135"/>
      <c r="B664" s="135"/>
      <c r="C664" s="135"/>
      <c r="D664" s="135"/>
      <c r="E664" s="135"/>
      <c r="F664" s="135"/>
      <c r="G664" s="135"/>
      <c r="H664" s="135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5"/>
      <c r="V664" s="135"/>
      <c r="W664" s="135"/>
      <c r="X664" s="135"/>
      <c r="Y664" s="135"/>
      <c r="Z664" s="135"/>
    </row>
    <row r="665" spans="1:26" ht="23.25" customHeight="1">
      <c r="A665" s="135"/>
      <c r="B665" s="135"/>
      <c r="C665" s="135"/>
      <c r="D665" s="135"/>
      <c r="E665" s="135"/>
      <c r="F665" s="135"/>
      <c r="G665" s="135"/>
      <c r="H665" s="135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5"/>
      <c r="V665" s="135"/>
      <c r="W665" s="135"/>
      <c r="X665" s="135"/>
      <c r="Y665" s="135"/>
      <c r="Z665" s="135"/>
    </row>
    <row r="666" spans="1:26" ht="23.25" customHeight="1">
      <c r="A666" s="135"/>
      <c r="B666" s="135"/>
      <c r="C666" s="135"/>
      <c r="D666" s="135"/>
      <c r="E666" s="135"/>
      <c r="F666" s="135"/>
      <c r="G666" s="135"/>
      <c r="H666" s="135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5"/>
      <c r="V666" s="135"/>
      <c r="W666" s="135"/>
      <c r="X666" s="135"/>
      <c r="Y666" s="135"/>
      <c r="Z666" s="135"/>
    </row>
    <row r="667" spans="1:26" ht="23.25" customHeight="1">
      <c r="A667" s="135"/>
      <c r="B667" s="135"/>
      <c r="C667" s="135"/>
      <c r="D667" s="135"/>
      <c r="E667" s="135"/>
      <c r="F667" s="135"/>
      <c r="G667" s="135"/>
      <c r="H667" s="135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5"/>
      <c r="V667" s="135"/>
      <c r="W667" s="135"/>
      <c r="X667" s="135"/>
      <c r="Y667" s="135"/>
      <c r="Z667" s="135"/>
    </row>
    <row r="668" spans="1:26" ht="23.25" customHeight="1">
      <c r="A668" s="135"/>
      <c r="B668" s="135"/>
      <c r="C668" s="135"/>
      <c r="D668" s="135"/>
      <c r="E668" s="135"/>
      <c r="F668" s="135"/>
      <c r="G668" s="135"/>
      <c r="H668" s="135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5"/>
      <c r="V668" s="135"/>
      <c r="W668" s="135"/>
      <c r="X668" s="135"/>
      <c r="Y668" s="135"/>
      <c r="Z668" s="135"/>
    </row>
    <row r="669" spans="1:26" ht="23.25" customHeight="1">
      <c r="A669" s="135"/>
      <c r="B669" s="135"/>
      <c r="C669" s="135"/>
      <c r="D669" s="135"/>
      <c r="E669" s="135"/>
      <c r="F669" s="135"/>
      <c r="G669" s="135"/>
      <c r="H669" s="135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5"/>
      <c r="V669" s="135"/>
      <c r="W669" s="135"/>
      <c r="X669" s="135"/>
      <c r="Y669" s="135"/>
      <c r="Z669" s="135"/>
    </row>
    <row r="670" spans="1:26" ht="23.25" customHeight="1">
      <c r="A670" s="135"/>
      <c r="B670" s="135"/>
      <c r="C670" s="135"/>
      <c r="D670" s="135"/>
      <c r="E670" s="135"/>
      <c r="F670" s="135"/>
      <c r="G670" s="135"/>
      <c r="H670" s="135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5"/>
      <c r="V670" s="135"/>
      <c r="W670" s="135"/>
      <c r="X670" s="135"/>
      <c r="Y670" s="135"/>
      <c r="Z670" s="135"/>
    </row>
    <row r="671" spans="1:26" ht="23.25" customHeight="1">
      <c r="A671" s="135"/>
      <c r="B671" s="135"/>
      <c r="C671" s="135"/>
      <c r="D671" s="135"/>
      <c r="E671" s="135"/>
      <c r="F671" s="135"/>
      <c r="G671" s="135"/>
      <c r="H671" s="135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5"/>
      <c r="V671" s="135"/>
      <c r="W671" s="135"/>
      <c r="X671" s="135"/>
      <c r="Y671" s="135"/>
      <c r="Z671" s="135"/>
    </row>
    <row r="672" spans="1:26" ht="23.25" customHeight="1">
      <c r="A672" s="135"/>
      <c r="B672" s="135"/>
      <c r="C672" s="135"/>
      <c r="D672" s="135"/>
      <c r="E672" s="135"/>
      <c r="F672" s="135"/>
      <c r="G672" s="135"/>
      <c r="H672" s="135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5"/>
      <c r="V672" s="135"/>
      <c r="W672" s="135"/>
      <c r="X672" s="135"/>
      <c r="Y672" s="135"/>
      <c r="Z672" s="135"/>
    </row>
    <row r="673" spans="1:26" ht="23.25" customHeight="1">
      <c r="A673" s="135"/>
      <c r="B673" s="135"/>
      <c r="C673" s="135"/>
      <c r="D673" s="135"/>
      <c r="E673" s="135"/>
      <c r="F673" s="135"/>
      <c r="G673" s="135"/>
      <c r="H673" s="135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5"/>
      <c r="V673" s="135"/>
      <c r="W673" s="135"/>
      <c r="X673" s="135"/>
      <c r="Y673" s="135"/>
      <c r="Z673" s="135"/>
    </row>
    <row r="674" spans="1:26" ht="23.25" customHeight="1">
      <c r="A674" s="135"/>
      <c r="B674" s="135"/>
      <c r="C674" s="135"/>
      <c r="D674" s="135"/>
      <c r="E674" s="135"/>
      <c r="F674" s="135"/>
      <c r="G674" s="135"/>
      <c r="H674" s="135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5"/>
      <c r="V674" s="135"/>
      <c r="W674" s="135"/>
      <c r="X674" s="135"/>
      <c r="Y674" s="135"/>
      <c r="Z674" s="135"/>
    </row>
    <row r="675" spans="1:26" ht="23.25" customHeight="1">
      <c r="A675" s="135"/>
      <c r="B675" s="135"/>
      <c r="C675" s="135"/>
      <c r="D675" s="135"/>
      <c r="E675" s="135"/>
      <c r="F675" s="135"/>
      <c r="G675" s="135"/>
      <c r="H675" s="135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5"/>
      <c r="V675" s="135"/>
      <c r="W675" s="135"/>
      <c r="X675" s="135"/>
      <c r="Y675" s="135"/>
      <c r="Z675" s="135"/>
    </row>
    <row r="676" spans="1:26" ht="23.25" customHeight="1">
      <c r="A676" s="135"/>
      <c r="B676" s="135"/>
      <c r="C676" s="135"/>
      <c r="D676" s="135"/>
      <c r="E676" s="135"/>
      <c r="F676" s="135"/>
      <c r="G676" s="135"/>
      <c r="H676" s="135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5"/>
      <c r="V676" s="135"/>
      <c r="W676" s="135"/>
      <c r="X676" s="135"/>
      <c r="Y676" s="135"/>
      <c r="Z676" s="135"/>
    </row>
    <row r="677" spans="1:26" ht="23.25" customHeight="1">
      <c r="A677" s="135"/>
      <c r="B677" s="135"/>
      <c r="C677" s="135"/>
      <c r="D677" s="135"/>
      <c r="E677" s="135"/>
      <c r="F677" s="135"/>
      <c r="G677" s="135"/>
      <c r="H677" s="135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5"/>
      <c r="V677" s="135"/>
      <c r="W677" s="135"/>
      <c r="X677" s="135"/>
      <c r="Y677" s="135"/>
      <c r="Z677" s="135"/>
    </row>
    <row r="678" spans="1:26" ht="23.25" customHeight="1">
      <c r="A678" s="135"/>
      <c r="B678" s="135"/>
      <c r="C678" s="135"/>
      <c r="D678" s="135"/>
      <c r="E678" s="135"/>
      <c r="F678" s="135"/>
      <c r="G678" s="135"/>
      <c r="H678" s="135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5"/>
      <c r="V678" s="135"/>
      <c r="W678" s="135"/>
      <c r="X678" s="135"/>
      <c r="Y678" s="135"/>
      <c r="Z678" s="135"/>
    </row>
    <row r="679" spans="1:26" ht="23.25" customHeight="1">
      <c r="A679" s="135"/>
      <c r="B679" s="135"/>
      <c r="C679" s="135"/>
      <c r="D679" s="135"/>
      <c r="E679" s="135"/>
      <c r="F679" s="135"/>
      <c r="G679" s="135"/>
      <c r="H679" s="135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5"/>
      <c r="V679" s="135"/>
      <c r="W679" s="135"/>
      <c r="X679" s="135"/>
      <c r="Y679" s="135"/>
      <c r="Z679" s="135"/>
    </row>
    <row r="680" spans="1:26" ht="23.25" customHeight="1">
      <c r="A680" s="135"/>
      <c r="B680" s="135"/>
      <c r="C680" s="135"/>
      <c r="D680" s="135"/>
      <c r="E680" s="135"/>
      <c r="F680" s="135"/>
      <c r="G680" s="135"/>
      <c r="H680" s="135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5"/>
      <c r="V680" s="135"/>
      <c r="W680" s="135"/>
      <c r="X680" s="135"/>
      <c r="Y680" s="135"/>
      <c r="Z680" s="135"/>
    </row>
    <row r="681" spans="1:26" ht="23.25" customHeight="1">
      <c r="A681" s="135"/>
      <c r="B681" s="135"/>
      <c r="C681" s="135"/>
      <c r="D681" s="135"/>
      <c r="E681" s="135"/>
      <c r="F681" s="135"/>
      <c r="G681" s="135"/>
      <c r="H681" s="135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5"/>
      <c r="V681" s="135"/>
      <c r="W681" s="135"/>
      <c r="X681" s="135"/>
      <c r="Y681" s="135"/>
      <c r="Z681" s="135"/>
    </row>
    <row r="682" spans="1:26" ht="23.25" customHeight="1">
      <c r="A682" s="135"/>
      <c r="B682" s="135"/>
      <c r="C682" s="135"/>
      <c r="D682" s="135"/>
      <c r="E682" s="135"/>
      <c r="F682" s="135"/>
      <c r="G682" s="135"/>
      <c r="H682" s="135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5"/>
      <c r="V682" s="135"/>
      <c r="W682" s="135"/>
      <c r="X682" s="135"/>
      <c r="Y682" s="135"/>
      <c r="Z682" s="135"/>
    </row>
    <row r="683" spans="1:26" ht="23.25" customHeight="1">
      <c r="A683" s="135"/>
      <c r="B683" s="135"/>
      <c r="C683" s="135"/>
      <c r="D683" s="135"/>
      <c r="E683" s="135"/>
      <c r="F683" s="135"/>
      <c r="G683" s="135"/>
      <c r="H683" s="135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5"/>
      <c r="V683" s="135"/>
      <c r="W683" s="135"/>
      <c r="X683" s="135"/>
      <c r="Y683" s="135"/>
      <c r="Z683" s="135"/>
    </row>
    <row r="684" spans="1:26" ht="23.25" customHeight="1">
      <c r="A684" s="135"/>
      <c r="B684" s="135"/>
      <c r="C684" s="135"/>
      <c r="D684" s="135"/>
      <c r="E684" s="135"/>
      <c r="F684" s="135"/>
      <c r="G684" s="135"/>
      <c r="H684" s="135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5"/>
      <c r="V684" s="135"/>
      <c r="W684" s="135"/>
      <c r="X684" s="135"/>
      <c r="Y684" s="135"/>
      <c r="Z684" s="135"/>
    </row>
    <row r="685" spans="1:26" ht="23.25" customHeight="1">
      <c r="A685" s="135"/>
      <c r="B685" s="135"/>
      <c r="C685" s="135"/>
      <c r="D685" s="135"/>
      <c r="E685" s="135"/>
      <c r="F685" s="135"/>
      <c r="G685" s="135"/>
      <c r="H685" s="135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5"/>
      <c r="V685" s="135"/>
      <c r="W685" s="135"/>
      <c r="X685" s="135"/>
      <c r="Y685" s="135"/>
      <c r="Z685" s="135"/>
    </row>
    <row r="686" spans="1:26" ht="23.25" customHeight="1">
      <c r="A686" s="135"/>
      <c r="B686" s="135"/>
      <c r="C686" s="135"/>
      <c r="D686" s="135"/>
      <c r="E686" s="135"/>
      <c r="F686" s="135"/>
      <c r="G686" s="135"/>
      <c r="H686" s="135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5"/>
      <c r="V686" s="135"/>
      <c r="W686" s="135"/>
      <c r="X686" s="135"/>
      <c r="Y686" s="135"/>
      <c r="Z686" s="135"/>
    </row>
    <row r="687" spans="1:26" ht="23.25" customHeight="1">
      <c r="A687" s="135"/>
      <c r="B687" s="135"/>
      <c r="C687" s="135"/>
      <c r="D687" s="135"/>
      <c r="E687" s="135"/>
      <c r="F687" s="135"/>
      <c r="G687" s="135"/>
      <c r="H687" s="135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5"/>
      <c r="V687" s="135"/>
      <c r="W687" s="135"/>
      <c r="X687" s="135"/>
      <c r="Y687" s="135"/>
      <c r="Z687" s="135"/>
    </row>
    <row r="688" spans="1:26" ht="23.25" customHeight="1">
      <c r="A688" s="135"/>
      <c r="B688" s="135"/>
      <c r="C688" s="135"/>
      <c r="D688" s="135"/>
      <c r="E688" s="135"/>
      <c r="F688" s="135"/>
      <c r="G688" s="135"/>
      <c r="H688" s="135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5"/>
      <c r="V688" s="135"/>
      <c r="W688" s="135"/>
      <c r="X688" s="135"/>
      <c r="Y688" s="135"/>
      <c r="Z688" s="135"/>
    </row>
    <row r="689" spans="1:26" ht="23.25" customHeight="1">
      <c r="A689" s="135"/>
      <c r="B689" s="135"/>
      <c r="C689" s="135"/>
      <c r="D689" s="135"/>
      <c r="E689" s="135"/>
      <c r="F689" s="135"/>
      <c r="G689" s="135"/>
      <c r="H689" s="135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5"/>
      <c r="V689" s="135"/>
      <c r="W689" s="135"/>
      <c r="X689" s="135"/>
      <c r="Y689" s="135"/>
      <c r="Z689" s="135"/>
    </row>
    <row r="690" spans="1:26" ht="23.25" customHeight="1">
      <c r="A690" s="135"/>
      <c r="B690" s="135"/>
      <c r="C690" s="135"/>
      <c r="D690" s="135"/>
      <c r="E690" s="135"/>
      <c r="F690" s="135"/>
      <c r="G690" s="135"/>
      <c r="H690" s="135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5"/>
      <c r="V690" s="135"/>
      <c r="W690" s="135"/>
      <c r="X690" s="135"/>
      <c r="Y690" s="135"/>
      <c r="Z690" s="135"/>
    </row>
    <row r="691" spans="1:26" ht="23.25" customHeight="1">
      <c r="A691" s="135"/>
      <c r="B691" s="135"/>
      <c r="C691" s="135"/>
      <c r="D691" s="135"/>
      <c r="E691" s="135"/>
      <c r="F691" s="135"/>
      <c r="G691" s="135"/>
      <c r="H691" s="135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5"/>
      <c r="V691" s="135"/>
      <c r="W691" s="135"/>
      <c r="X691" s="135"/>
      <c r="Y691" s="135"/>
      <c r="Z691" s="135"/>
    </row>
    <row r="692" spans="1:26" ht="23.25" customHeight="1">
      <c r="A692" s="135"/>
      <c r="B692" s="135"/>
      <c r="C692" s="135"/>
      <c r="D692" s="135"/>
      <c r="E692" s="135"/>
      <c r="F692" s="135"/>
      <c r="G692" s="135"/>
      <c r="H692" s="135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5"/>
      <c r="V692" s="135"/>
      <c r="W692" s="135"/>
      <c r="X692" s="135"/>
      <c r="Y692" s="135"/>
      <c r="Z692" s="135"/>
    </row>
    <row r="693" spans="1:26" ht="23.25" customHeight="1">
      <c r="A693" s="135"/>
      <c r="B693" s="135"/>
      <c r="C693" s="135"/>
      <c r="D693" s="135"/>
      <c r="E693" s="135"/>
      <c r="F693" s="135"/>
      <c r="G693" s="135"/>
      <c r="H693" s="135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5"/>
      <c r="V693" s="135"/>
      <c r="W693" s="135"/>
      <c r="X693" s="135"/>
      <c r="Y693" s="135"/>
      <c r="Z693" s="135"/>
    </row>
    <row r="694" spans="1:26" ht="23.25" customHeight="1">
      <c r="A694" s="135"/>
      <c r="B694" s="135"/>
      <c r="C694" s="135"/>
      <c r="D694" s="135"/>
      <c r="E694" s="135"/>
      <c r="F694" s="135"/>
      <c r="G694" s="135"/>
      <c r="H694" s="135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5"/>
      <c r="V694" s="135"/>
      <c r="W694" s="135"/>
      <c r="X694" s="135"/>
      <c r="Y694" s="135"/>
      <c r="Z694" s="135"/>
    </row>
    <row r="695" spans="1:26" ht="23.25" customHeight="1">
      <c r="A695" s="135"/>
      <c r="B695" s="135"/>
      <c r="C695" s="135"/>
      <c r="D695" s="135"/>
      <c r="E695" s="135"/>
      <c r="F695" s="135"/>
      <c r="G695" s="135"/>
      <c r="H695" s="135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5"/>
      <c r="V695" s="135"/>
      <c r="W695" s="135"/>
      <c r="X695" s="135"/>
      <c r="Y695" s="135"/>
      <c r="Z695" s="135"/>
    </row>
    <row r="696" spans="1:26" ht="23.25" customHeight="1">
      <c r="A696" s="135"/>
      <c r="B696" s="135"/>
      <c r="C696" s="135"/>
      <c r="D696" s="135"/>
      <c r="E696" s="135"/>
      <c r="F696" s="135"/>
      <c r="G696" s="135"/>
      <c r="H696" s="135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5"/>
      <c r="V696" s="135"/>
      <c r="W696" s="135"/>
      <c r="X696" s="135"/>
      <c r="Y696" s="135"/>
      <c r="Z696" s="135"/>
    </row>
    <row r="697" spans="1:26" ht="23.25" customHeight="1">
      <c r="A697" s="135"/>
      <c r="B697" s="135"/>
      <c r="C697" s="135"/>
      <c r="D697" s="135"/>
      <c r="E697" s="135"/>
      <c r="F697" s="135"/>
      <c r="G697" s="135"/>
      <c r="H697" s="135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5"/>
      <c r="V697" s="135"/>
      <c r="W697" s="135"/>
      <c r="X697" s="135"/>
      <c r="Y697" s="135"/>
      <c r="Z697" s="135"/>
    </row>
    <row r="698" spans="1:26" ht="23.25" customHeight="1">
      <c r="A698" s="135"/>
      <c r="B698" s="135"/>
      <c r="C698" s="135"/>
      <c r="D698" s="135"/>
      <c r="E698" s="135"/>
      <c r="F698" s="135"/>
      <c r="G698" s="135"/>
      <c r="H698" s="135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5"/>
      <c r="V698" s="135"/>
      <c r="W698" s="135"/>
      <c r="X698" s="135"/>
      <c r="Y698" s="135"/>
      <c r="Z698" s="135"/>
    </row>
    <row r="699" spans="1:26" ht="23.25" customHeight="1">
      <c r="A699" s="135"/>
      <c r="B699" s="135"/>
      <c r="C699" s="135"/>
      <c r="D699" s="135"/>
      <c r="E699" s="135"/>
      <c r="F699" s="135"/>
      <c r="G699" s="135"/>
      <c r="H699" s="135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5"/>
      <c r="V699" s="135"/>
      <c r="W699" s="135"/>
      <c r="X699" s="135"/>
      <c r="Y699" s="135"/>
      <c r="Z699" s="135"/>
    </row>
    <row r="700" spans="1:26" ht="23.25" customHeight="1">
      <c r="A700" s="135"/>
      <c r="B700" s="135"/>
      <c r="C700" s="135"/>
      <c r="D700" s="135"/>
      <c r="E700" s="135"/>
      <c r="F700" s="135"/>
      <c r="G700" s="135"/>
      <c r="H700" s="135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5"/>
      <c r="V700" s="135"/>
      <c r="W700" s="135"/>
      <c r="X700" s="135"/>
      <c r="Y700" s="135"/>
      <c r="Z700" s="135"/>
    </row>
    <row r="701" spans="1:26" ht="23.25" customHeight="1">
      <c r="A701" s="135"/>
      <c r="B701" s="135"/>
      <c r="C701" s="135"/>
      <c r="D701" s="135"/>
      <c r="E701" s="135"/>
      <c r="F701" s="135"/>
      <c r="G701" s="135"/>
      <c r="H701" s="135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5"/>
      <c r="V701" s="135"/>
      <c r="W701" s="135"/>
      <c r="X701" s="135"/>
      <c r="Y701" s="135"/>
      <c r="Z701" s="135"/>
    </row>
    <row r="702" spans="1:26" ht="23.25" customHeight="1">
      <c r="A702" s="135"/>
      <c r="B702" s="135"/>
      <c r="C702" s="135"/>
      <c r="D702" s="135"/>
      <c r="E702" s="135"/>
      <c r="F702" s="135"/>
      <c r="G702" s="135"/>
      <c r="H702" s="135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5"/>
      <c r="V702" s="135"/>
      <c r="W702" s="135"/>
      <c r="X702" s="135"/>
      <c r="Y702" s="135"/>
      <c r="Z702" s="135"/>
    </row>
    <row r="703" spans="1:26" ht="23.25" customHeight="1">
      <c r="A703" s="135"/>
      <c r="B703" s="135"/>
      <c r="C703" s="135"/>
      <c r="D703" s="135"/>
      <c r="E703" s="135"/>
      <c r="F703" s="135"/>
      <c r="G703" s="135"/>
      <c r="H703" s="135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5"/>
      <c r="V703" s="135"/>
      <c r="W703" s="135"/>
      <c r="X703" s="135"/>
      <c r="Y703" s="135"/>
      <c r="Z703" s="135"/>
    </row>
    <row r="704" spans="1:26" ht="23.25" customHeight="1">
      <c r="A704" s="135"/>
      <c r="B704" s="135"/>
      <c r="C704" s="135"/>
      <c r="D704" s="135"/>
      <c r="E704" s="135"/>
      <c r="F704" s="135"/>
      <c r="G704" s="135"/>
      <c r="H704" s="135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5"/>
      <c r="V704" s="135"/>
      <c r="W704" s="135"/>
      <c r="X704" s="135"/>
      <c r="Y704" s="135"/>
      <c r="Z704" s="135"/>
    </row>
    <row r="705" spans="1:26" ht="23.25" customHeight="1">
      <c r="A705" s="135"/>
      <c r="B705" s="135"/>
      <c r="C705" s="135"/>
      <c r="D705" s="135"/>
      <c r="E705" s="135"/>
      <c r="F705" s="135"/>
      <c r="G705" s="135"/>
      <c r="H705" s="135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5"/>
      <c r="V705" s="135"/>
      <c r="W705" s="135"/>
      <c r="X705" s="135"/>
      <c r="Y705" s="135"/>
      <c r="Z705" s="135"/>
    </row>
    <row r="706" spans="1:26" ht="23.25" customHeight="1">
      <c r="A706" s="135"/>
      <c r="B706" s="135"/>
      <c r="C706" s="135"/>
      <c r="D706" s="135"/>
      <c r="E706" s="135"/>
      <c r="F706" s="135"/>
      <c r="G706" s="135"/>
      <c r="H706" s="135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5"/>
      <c r="V706" s="135"/>
      <c r="W706" s="135"/>
      <c r="X706" s="135"/>
      <c r="Y706" s="135"/>
      <c r="Z706" s="135"/>
    </row>
    <row r="707" spans="1:26" ht="23.25" customHeight="1">
      <c r="A707" s="135"/>
      <c r="B707" s="135"/>
      <c r="C707" s="135"/>
      <c r="D707" s="135"/>
      <c r="E707" s="135"/>
      <c r="F707" s="135"/>
      <c r="G707" s="135"/>
      <c r="H707" s="135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5"/>
      <c r="V707" s="135"/>
      <c r="W707" s="135"/>
      <c r="X707" s="135"/>
      <c r="Y707" s="135"/>
      <c r="Z707" s="135"/>
    </row>
    <row r="708" spans="1:26" ht="23.25" customHeight="1">
      <c r="A708" s="135"/>
      <c r="B708" s="135"/>
      <c r="C708" s="135"/>
      <c r="D708" s="135"/>
      <c r="E708" s="135"/>
      <c r="F708" s="135"/>
      <c r="G708" s="135"/>
      <c r="H708" s="135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5"/>
      <c r="V708" s="135"/>
      <c r="W708" s="135"/>
      <c r="X708" s="135"/>
      <c r="Y708" s="135"/>
      <c r="Z708" s="135"/>
    </row>
    <row r="709" spans="1:26" ht="23.25" customHeight="1">
      <c r="A709" s="135"/>
      <c r="B709" s="135"/>
      <c r="C709" s="135"/>
      <c r="D709" s="135"/>
      <c r="E709" s="135"/>
      <c r="F709" s="135"/>
      <c r="G709" s="135"/>
      <c r="H709" s="135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5"/>
      <c r="V709" s="135"/>
      <c r="W709" s="135"/>
      <c r="X709" s="135"/>
      <c r="Y709" s="135"/>
      <c r="Z709" s="135"/>
    </row>
    <row r="710" spans="1:26" ht="23.25" customHeight="1">
      <c r="A710" s="135"/>
      <c r="B710" s="135"/>
      <c r="C710" s="135"/>
      <c r="D710" s="135"/>
      <c r="E710" s="135"/>
      <c r="F710" s="135"/>
      <c r="G710" s="135"/>
      <c r="H710" s="135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5"/>
      <c r="V710" s="135"/>
      <c r="W710" s="135"/>
      <c r="X710" s="135"/>
      <c r="Y710" s="135"/>
      <c r="Z710" s="135"/>
    </row>
    <row r="711" spans="1:26" ht="23.25" customHeight="1">
      <c r="A711" s="135"/>
      <c r="B711" s="135"/>
      <c r="C711" s="135"/>
      <c r="D711" s="135"/>
      <c r="E711" s="135"/>
      <c r="F711" s="135"/>
      <c r="G711" s="135"/>
      <c r="H711" s="135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5"/>
      <c r="V711" s="135"/>
      <c r="W711" s="135"/>
      <c r="X711" s="135"/>
      <c r="Y711" s="135"/>
      <c r="Z711" s="135"/>
    </row>
    <row r="712" spans="1:26" ht="23.25" customHeight="1">
      <c r="A712" s="135"/>
      <c r="B712" s="135"/>
      <c r="C712" s="135"/>
      <c r="D712" s="135"/>
      <c r="E712" s="135"/>
      <c r="F712" s="135"/>
      <c r="G712" s="135"/>
      <c r="H712" s="135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5"/>
      <c r="V712" s="135"/>
      <c r="W712" s="135"/>
      <c r="X712" s="135"/>
      <c r="Y712" s="135"/>
      <c r="Z712" s="135"/>
    </row>
    <row r="713" spans="1:26" ht="23.25" customHeight="1">
      <c r="A713" s="135"/>
      <c r="B713" s="135"/>
      <c r="C713" s="135"/>
      <c r="D713" s="135"/>
      <c r="E713" s="135"/>
      <c r="F713" s="135"/>
      <c r="G713" s="135"/>
      <c r="H713" s="135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5"/>
      <c r="V713" s="135"/>
      <c r="W713" s="135"/>
      <c r="X713" s="135"/>
      <c r="Y713" s="135"/>
      <c r="Z713" s="135"/>
    </row>
    <row r="714" spans="1:26" ht="23.25" customHeight="1">
      <c r="A714" s="135"/>
      <c r="B714" s="135"/>
      <c r="C714" s="135"/>
      <c r="D714" s="135"/>
      <c r="E714" s="135"/>
      <c r="F714" s="135"/>
      <c r="G714" s="135"/>
      <c r="H714" s="135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5"/>
      <c r="V714" s="135"/>
      <c r="W714" s="135"/>
      <c r="X714" s="135"/>
      <c r="Y714" s="135"/>
      <c r="Z714" s="135"/>
    </row>
    <row r="715" spans="1:26" ht="23.25" customHeight="1">
      <c r="A715" s="135"/>
      <c r="B715" s="135"/>
      <c r="C715" s="135"/>
      <c r="D715" s="135"/>
      <c r="E715" s="135"/>
      <c r="F715" s="135"/>
      <c r="G715" s="135"/>
      <c r="H715" s="135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5"/>
      <c r="V715" s="135"/>
      <c r="W715" s="135"/>
      <c r="X715" s="135"/>
      <c r="Y715" s="135"/>
      <c r="Z715" s="135"/>
    </row>
    <row r="716" spans="1:26" ht="23.25" customHeight="1">
      <c r="A716" s="135"/>
      <c r="B716" s="135"/>
      <c r="C716" s="135"/>
      <c r="D716" s="135"/>
      <c r="E716" s="135"/>
      <c r="F716" s="135"/>
      <c r="G716" s="135"/>
      <c r="H716" s="135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5"/>
      <c r="V716" s="135"/>
      <c r="W716" s="135"/>
      <c r="X716" s="135"/>
      <c r="Y716" s="135"/>
      <c r="Z716" s="135"/>
    </row>
    <row r="717" spans="1:26" ht="23.25" customHeight="1">
      <c r="A717" s="135"/>
      <c r="B717" s="135"/>
      <c r="C717" s="135"/>
      <c r="D717" s="135"/>
      <c r="E717" s="135"/>
      <c r="F717" s="135"/>
      <c r="G717" s="135"/>
      <c r="H717" s="135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5"/>
      <c r="V717" s="135"/>
      <c r="W717" s="135"/>
      <c r="X717" s="135"/>
      <c r="Y717" s="135"/>
      <c r="Z717" s="135"/>
    </row>
    <row r="718" spans="1:26" ht="23.25" customHeight="1">
      <c r="A718" s="135"/>
      <c r="B718" s="135"/>
      <c r="C718" s="135"/>
      <c r="D718" s="135"/>
      <c r="E718" s="135"/>
      <c r="F718" s="135"/>
      <c r="G718" s="135"/>
      <c r="H718" s="135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5"/>
      <c r="V718" s="135"/>
      <c r="W718" s="135"/>
      <c r="X718" s="135"/>
      <c r="Y718" s="135"/>
      <c r="Z718" s="135"/>
    </row>
    <row r="719" spans="1:26" ht="23.25" customHeight="1">
      <c r="A719" s="135"/>
      <c r="B719" s="135"/>
      <c r="C719" s="135"/>
      <c r="D719" s="135"/>
      <c r="E719" s="135"/>
      <c r="F719" s="135"/>
      <c r="G719" s="135"/>
      <c r="H719" s="135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5"/>
      <c r="V719" s="135"/>
      <c r="W719" s="135"/>
      <c r="X719" s="135"/>
      <c r="Y719" s="135"/>
      <c r="Z719" s="135"/>
    </row>
    <row r="720" spans="1:26" ht="23.25" customHeight="1">
      <c r="A720" s="135"/>
      <c r="B720" s="135"/>
      <c r="C720" s="135"/>
      <c r="D720" s="135"/>
      <c r="E720" s="135"/>
      <c r="F720" s="135"/>
      <c r="G720" s="135"/>
      <c r="H720" s="135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5"/>
      <c r="V720" s="135"/>
      <c r="W720" s="135"/>
      <c r="X720" s="135"/>
      <c r="Y720" s="135"/>
      <c r="Z720" s="135"/>
    </row>
    <row r="721" spans="1:26" ht="23.25" customHeight="1">
      <c r="A721" s="135"/>
      <c r="B721" s="135"/>
      <c r="C721" s="135"/>
      <c r="D721" s="135"/>
      <c r="E721" s="135"/>
      <c r="F721" s="135"/>
      <c r="G721" s="135"/>
      <c r="H721" s="135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5"/>
      <c r="V721" s="135"/>
      <c r="W721" s="135"/>
      <c r="X721" s="135"/>
      <c r="Y721" s="135"/>
      <c r="Z721" s="135"/>
    </row>
    <row r="722" spans="1:26" ht="23.25" customHeight="1">
      <c r="A722" s="135"/>
      <c r="B722" s="135"/>
      <c r="C722" s="135"/>
      <c r="D722" s="135"/>
      <c r="E722" s="135"/>
      <c r="F722" s="135"/>
      <c r="G722" s="135"/>
      <c r="H722" s="135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5"/>
      <c r="V722" s="135"/>
      <c r="W722" s="135"/>
      <c r="X722" s="135"/>
      <c r="Y722" s="135"/>
      <c r="Z722" s="135"/>
    </row>
    <row r="723" spans="1:26" ht="23.25" customHeight="1">
      <c r="A723" s="135"/>
      <c r="B723" s="135"/>
      <c r="C723" s="135"/>
      <c r="D723" s="135"/>
      <c r="E723" s="135"/>
      <c r="F723" s="135"/>
      <c r="G723" s="135"/>
      <c r="H723" s="135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5"/>
      <c r="V723" s="135"/>
      <c r="W723" s="135"/>
      <c r="X723" s="135"/>
      <c r="Y723" s="135"/>
      <c r="Z723" s="135"/>
    </row>
    <row r="724" spans="1:26" ht="23.25" customHeight="1">
      <c r="A724" s="135"/>
      <c r="B724" s="135"/>
      <c r="C724" s="135"/>
      <c r="D724" s="135"/>
      <c r="E724" s="135"/>
      <c r="F724" s="135"/>
      <c r="G724" s="135"/>
      <c r="H724" s="135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5"/>
      <c r="V724" s="135"/>
      <c r="W724" s="135"/>
      <c r="X724" s="135"/>
      <c r="Y724" s="135"/>
      <c r="Z724" s="135"/>
    </row>
    <row r="725" spans="1:26" ht="23.25" customHeight="1">
      <c r="A725" s="135"/>
      <c r="B725" s="135"/>
      <c r="C725" s="135"/>
      <c r="D725" s="135"/>
      <c r="E725" s="135"/>
      <c r="F725" s="135"/>
      <c r="G725" s="135"/>
      <c r="H725" s="135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5"/>
      <c r="V725" s="135"/>
      <c r="W725" s="135"/>
      <c r="X725" s="135"/>
      <c r="Y725" s="135"/>
      <c r="Z725" s="135"/>
    </row>
    <row r="726" spans="1:26" ht="23.25" customHeight="1">
      <c r="A726" s="135"/>
      <c r="B726" s="135"/>
      <c r="C726" s="135"/>
      <c r="D726" s="135"/>
      <c r="E726" s="135"/>
      <c r="F726" s="135"/>
      <c r="G726" s="135"/>
      <c r="H726" s="135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5"/>
      <c r="V726" s="135"/>
      <c r="W726" s="135"/>
      <c r="X726" s="135"/>
      <c r="Y726" s="135"/>
      <c r="Z726" s="135"/>
    </row>
    <row r="727" spans="1:26" ht="23.25" customHeight="1">
      <c r="A727" s="135"/>
      <c r="B727" s="135"/>
      <c r="C727" s="135"/>
      <c r="D727" s="135"/>
      <c r="E727" s="135"/>
      <c r="F727" s="135"/>
      <c r="G727" s="135"/>
      <c r="H727" s="135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5"/>
      <c r="V727" s="135"/>
      <c r="W727" s="135"/>
      <c r="X727" s="135"/>
      <c r="Y727" s="135"/>
      <c r="Z727" s="135"/>
    </row>
    <row r="728" spans="1:26" ht="23.25" customHeight="1">
      <c r="A728" s="135"/>
      <c r="B728" s="135"/>
      <c r="C728" s="135"/>
      <c r="D728" s="135"/>
      <c r="E728" s="135"/>
      <c r="F728" s="135"/>
      <c r="G728" s="135"/>
      <c r="H728" s="135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5"/>
      <c r="V728" s="135"/>
      <c r="W728" s="135"/>
      <c r="X728" s="135"/>
      <c r="Y728" s="135"/>
      <c r="Z728" s="135"/>
    </row>
    <row r="729" spans="1:26" ht="23.25" customHeight="1">
      <c r="A729" s="135"/>
      <c r="B729" s="135"/>
      <c r="C729" s="135"/>
      <c r="D729" s="135"/>
      <c r="E729" s="135"/>
      <c r="F729" s="135"/>
      <c r="G729" s="135"/>
      <c r="H729" s="135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5"/>
      <c r="V729" s="135"/>
      <c r="W729" s="135"/>
      <c r="X729" s="135"/>
      <c r="Y729" s="135"/>
      <c r="Z729" s="135"/>
    </row>
    <row r="730" spans="1:26" ht="23.25" customHeight="1">
      <c r="A730" s="135"/>
      <c r="B730" s="135"/>
      <c r="C730" s="135"/>
      <c r="D730" s="135"/>
      <c r="E730" s="135"/>
      <c r="F730" s="135"/>
      <c r="G730" s="135"/>
      <c r="H730" s="135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5"/>
      <c r="V730" s="135"/>
      <c r="W730" s="135"/>
      <c r="X730" s="135"/>
      <c r="Y730" s="135"/>
      <c r="Z730" s="135"/>
    </row>
    <row r="731" spans="1:26" ht="23.25" customHeight="1">
      <c r="A731" s="135"/>
      <c r="B731" s="135"/>
      <c r="C731" s="135"/>
      <c r="D731" s="135"/>
      <c r="E731" s="135"/>
      <c r="F731" s="135"/>
      <c r="G731" s="135"/>
      <c r="H731" s="135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5"/>
      <c r="V731" s="135"/>
      <c r="W731" s="135"/>
      <c r="X731" s="135"/>
      <c r="Y731" s="135"/>
      <c r="Z731" s="135"/>
    </row>
    <row r="732" spans="1:26" ht="23.25" customHeight="1">
      <c r="A732" s="135"/>
      <c r="B732" s="135"/>
      <c r="C732" s="135"/>
      <c r="D732" s="135"/>
      <c r="E732" s="135"/>
      <c r="F732" s="135"/>
      <c r="G732" s="135"/>
      <c r="H732" s="135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5"/>
      <c r="V732" s="135"/>
      <c r="W732" s="135"/>
      <c r="X732" s="135"/>
      <c r="Y732" s="135"/>
      <c r="Z732" s="135"/>
    </row>
    <row r="733" spans="1:26" ht="23.25" customHeight="1">
      <c r="A733" s="135"/>
      <c r="B733" s="135"/>
      <c r="C733" s="135"/>
      <c r="D733" s="135"/>
      <c r="E733" s="135"/>
      <c r="F733" s="135"/>
      <c r="G733" s="135"/>
      <c r="H733" s="135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5"/>
      <c r="V733" s="135"/>
      <c r="W733" s="135"/>
      <c r="X733" s="135"/>
      <c r="Y733" s="135"/>
      <c r="Z733" s="135"/>
    </row>
    <row r="734" spans="1:26" ht="23.25" customHeight="1">
      <c r="A734" s="135"/>
      <c r="B734" s="135"/>
      <c r="C734" s="135"/>
      <c r="D734" s="135"/>
      <c r="E734" s="135"/>
      <c r="F734" s="135"/>
      <c r="G734" s="135"/>
      <c r="H734" s="135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5"/>
      <c r="V734" s="135"/>
      <c r="W734" s="135"/>
      <c r="X734" s="135"/>
      <c r="Y734" s="135"/>
      <c r="Z734" s="135"/>
    </row>
    <row r="735" spans="1:26" ht="23.25" customHeight="1">
      <c r="A735" s="135"/>
      <c r="B735" s="135"/>
      <c r="C735" s="135"/>
      <c r="D735" s="135"/>
      <c r="E735" s="135"/>
      <c r="F735" s="135"/>
      <c r="G735" s="135"/>
      <c r="H735" s="135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5"/>
      <c r="V735" s="135"/>
      <c r="W735" s="135"/>
      <c r="X735" s="135"/>
      <c r="Y735" s="135"/>
      <c r="Z735" s="135"/>
    </row>
    <row r="736" spans="1:26" ht="23.25" customHeight="1">
      <c r="A736" s="135"/>
      <c r="B736" s="135"/>
      <c r="C736" s="135"/>
      <c r="D736" s="135"/>
      <c r="E736" s="135"/>
      <c r="F736" s="135"/>
      <c r="G736" s="135"/>
      <c r="H736" s="135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5"/>
      <c r="V736" s="135"/>
      <c r="W736" s="135"/>
      <c r="X736" s="135"/>
      <c r="Y736" s="135"/>
      <c r="Z736" s="135"/>
    </row>
    <row r="737" spans="1:26" ht="23.25" customHeight="1">
      <c r="A737" s="135"/>
      <c r="B737" s="135"/>
      <c r="C737" s="135"/>
      <c r="D737" s="135"/>
      <c r="E737" s="135"/>
      <c r="F737" s="135"/>
      <c r="G737" s="135"/>
      <c r="H737" s="135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5"/>
      <c r="V737" s="135"/>
      <c r="W737" s="135"/>
      <c r="X737" s="135"/>
      <c r="Y737" s="135"/>
      <c r="Z737" s="135"/>
    </row>
    <row r="738" spans="1:26" ht="23.25" customHeight="1">
      <c r="A738" s="135"/>
      <c r="B738" s="135"/>
      <c r="C738" s="135"/>
      <c r="D738" s="135"/>
      <c r="E738" s="135"/>
      <c r="F738" s="135"/>
      <c r="G738" s="135"/>
      <c r="H738" s="135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5"/>
      <c r="V738" s="135"/>
      <c r="W738" s="135"/>
      <c r="X738" s="135"/>
      <c r="Y738" s="135"/>
      <c r="Z738" s="135"/>
    </row>
    <row r="739" spans="1:26" ht="23.25" customHeight="1">
      <c r="A739" s="135"/>
      <c r="B739" s="135"/>
      <c r="C739" s="135"/>
      <c r="D739" s="135"/>
      <c r="E739" s="135"/>
      <c r="F739" s="135"/>
      <c r="G739" s="135"/>
      <c r="H739" s="135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5"/>
      <c r="V739" s="135"/>
      <c r="W739" s="135"/>
      <c r="X739" s="135"/>
      <c r="Y739" s="135"/>
      <c r="Z739" s="135"/>
    </row>
    <row r="740" spans="1:26" ht="23.25" customHeight="1">
      <c r="A740" s="135"/>
      <c r="B740" s="135"/>
      <c r="C740" s="135"/>
      <c r="D740" s="135"/>
      <c r="E740" s="135"/>
      <c r="F740" s="135"/>
      <c r="G740" s="135"/>
      <c r="H740" s="135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5"/>
      <c r="V740" s="135"/>
      <c r="W740" s="135"/>
      <c r="X740" s="135"/>
      <c r="Y740" s="135"/>
      <c r="Z740" s="135"/>
    </row>
    <row r="741" spans="1:26" ht="23.25" customHeight="1">
      <c r="A741" s="135"/>
      <c r="B741" s="135"/>
      <c r="C741" s="135"/>
      <c r="D741" s="135"/>
      <c r="E741" s="135"/>
      <c r="F741" s="135"/>
      <c r="G741" s="135"/>
      <c r="H741" s="135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5"/>
      <c r="V741" s="135"/>
      <c r="W741" s="135"/>
      <c r="X741" s="135"/>
      <c r="Y741" s="135"/>
      <c r="Z741" s="135"/>
    </row>
    <row r="742" spans="1:26" ht="23.25" customHeight="1">
      <c r="A742" s="135"/>
      <c r="B742" s="135"/>
      <c r="C742" s="135"/>
      <c r="D742" s="135"/>
      <c r="E742" s="135"/>
      <c r="F742" s="135"/>
      <c r="G742" s="135"/>
      <c r="H742" s="135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5"/>
      <c r="V742" s="135"/>
      <c r="W742" s="135"/>
      <c r="X742" s="135"/>
      <c r="Y742" s="135"/>
      <c r="Z742" s="135"/>
    </row>
    <row r="743" spans="1:26" ht="23.25" customHeight="1">
      <c r="A743" s="135"/>
      <c r="B743" s="135"/>
      <c r="C743" s="135"/>
      <c r="D743" s="135"/>
      <c r="E743" s="135"/>
      <c r="F743" s="135"/>
      <c r="G743" s="135"/>
      <c r="H743" s="135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5"/>
      <c r="V743" s="135"/>
      <c r="W743" s="135"/>
      <c r="X743" s="135"/>
      <c r="Y743" s="135"/>
      <c r="Z743" s="135"/>
    </row>
    <row r="744" spans="1:26" ht="23.25" customHeight="1">
      <c r="A744" s="135"/>
      <c r="B744" s="135"/>
      <c r="C744" s="135"/>
      <c r="D744" s="135"/>
      <c r="E744" s="135"/>
      <c r="F744" s="135"/>
      <c r="G744" s="135"/>
      <c r="H744" s="135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5"/>
      <c r="V744" s="135"/>
      <c r="W744" s="135"/>
      <c r="X744" s="135"/>
      <c r="Y744" s="135"/>
      <c r="Z744" s="135"/>
    </row>
    <row r="745" spans="1:26" ht="23.25" customHeight="1">
      <c r="A745" s="135"/>
      <c r="B745" s="135"/>
      <c r="C745" s="135"/>
      <c r="D745" s="135"/>
      <c r="E745" s="135"/>
      <c r="F745" s="135"/>
      <c r="G745" s="135"/>
      <c r="H745" s="135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5"/>
      <c r="V745" s="135"/>
      <c r="W745" s="135"/>
      <c r="X745" s="135"/>
      <c r="Y745" s="135"/>
      <c r="Z745" s="135"/>
    </row>
    <row r="746" spans="1:26" ht="23.25" customHeight="1">
      <c r="A746" s="135"/>
      <c r="B746" s="135"/>
      <c r="C746" s="135"/>
      <c r="D746" s="135"/>
      <c r="E746" s="135"/>
      <c r="F746" s="135"/>
      <c r="G746" s="135"/>
      <c r="H746" s="135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5"/>
      <c r="V746" s="135"/>
      <c r="W746" s="135"/>
      <c r="X746" s="135"/>
      <c r="Y746" s="135"/>
      <c r="Z746" s="135"/>
    </row>
    <row r="747" spans="1:26" ht="23.25" customHeight="1">
      <c r="A747" s="135"/>
      <c r="B747" s="135"/>
      <c r="C747" s="135"/>
      <c r="D747" s="135"/>
      <c r="E747" s="135"/>
      <c r="F747" s="135"/>
      <c r="G747" s="135"/>
      <c r="H747" s="135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5"/>
      <c r="V747" s="135"/>
      <c r="W747" s="135"/>
      <c r="X747" s="135"/>
      <c r="Y747" s="135"/>
      <c r="Z747" s="135"/>
    </row>
    <row r="748" spans="1:26" ht="23.25" customHeight="1">
      <c r="A748" s="135"/>
      <c r="B748" s="135"/>
      <c r="C748" s="135"/>
      <c r="D748" s="135"/>
      <c r="E748" s="135"/>
      <c r="F748" s="135"/>
      <c r="G748" s="135"/>
      <c r="H748" s="135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5"/>
      <c r="V748" s="135"/>
      <c r="W748" s="135"/>
      <c r="X748" s="135"/>
      <c r="Y748" s="135"/>
      <c r="Z748" s="135"/>
    </row>
    <row r="749" spans="1:26" ht="23.25" customHeight="1">
      <c r="A749" s="135"/>
      <c r="B749" s="135"/>
      <c r="C749" s="135"/>
      <c r="D749" s="135"/>
      <c r="E749" s="135"/>
      <c r="F749" s="135"/>
      <c r="G749" s="135"/>
      <c r="H749" s="135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5"/>
      <c r="V749" s="135"/>
      <c r="W749" s="135"/>
      <c r="X749" s="135"/>
      <c r="Y749" s="135"/>
      <c r="Z749" s="135"/>
    </row>
    <row r="750" spans="1:26" ht="23.25" customHeight="1">
      <c r="A750" s="135"/>
      <c r="B750" s="135"/>
      <c r="C750" s="135"/>
      <c r="D750" s="135"/>
      <c r="E750" s="135"/>
      <c r="F750" s="135"/>
      <c r="G750" s="135"/>
      <c r="H750" s="135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5"/>
      <c r="V750" s="135"/>
      <c r="W750" s="135"/>
      <c r="X750" s="135"/>
      <c r="Y750" s="135"/>
      <c r="Z750" s="135"/>
    </row>
    <row r="751" spans="1:26" ht="23.25" customHeight="1">
      <c r="A751" s="135"/>
      <c r="B751" s="135"/>
      <c r="C751" s="135"/>
      <c r="D751" s="135"/>
      <c r="E751" s="135"/>
      <c r="F751" s="135"/>
      <c r="G751" s="135"/>
      <c r="H751" s="135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5"/>
      <c r="V751" s="135"/>
      <c r="W751" s="135"/>
      <c r="X751" s="135"/>
      <c r="Y751" s="135"/>
      <c r="Z751" s="135"/>
    </row>
    <row r="752" spans="1:26" ht="23.25" customHeight="1">
      <c r="A752" s="135"/>
      <c r="B752" s="135"/>
      <c r="C752" s="135"/>
      <c r="D752" s="135"/>
      <c r="E752" s="135"/>
      <c r="F752" s="135"/>
      <c r="G752" s="135"/>
      <c r="H752" s="135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5"/>
      <c r="V752" s="135"/>
      <c r="W752" s="135"/>
      <c r="X752" s="135"/>
      <c r="Y752" s="135"/>
      <c r="Z752" s="135"/>
    </row>
    <row r="753" spans="1:26" ht="23.25" customHeight="1">
      <c r="A753" s="135"/>
      <c r="B753" s="135"/>
      <c r="C753" s="135"/>
      <c r="D753" s="135"/>
      <c r="E753" s="135"/>
      <c r="F753" s="135"/>
      <c r="G753" s="135"/>
      <c r="H753" s="135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5"/>
      <c r="V753" s="135"/>
      <c r="W753" s="135"/>
      <c r="X753" s="135"/>
      <c r="Y753" s="135"/>
      <c r="Z753" s="135"/>
    </row>
    <row r="754" spans="1:26" ht="23.25" customHeight="1">
      <c r="A754" s="135"/>
      <c r="B754" s="135"/>
      <c r="C754" s="135"/>
      <c r="D754" s="135"/>
      <c r="E754" s="135"/>
      <c r="F754" s="135"/>
      <c r="G754" s="135"/>
      <c r="H754" s="135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5"/>
      <c r="V754" s="135"/>
      <c r="W754" s="135"/>
      <c r="X754" s="135"/>
      <c r="Y754" s="135"/>
      <c r="Z754" s="135"/>
    </row>
    <row r="755" spans="1:26" ht="23.25" customHeight="1">
      <c r="A755" s="135"/>
      <c r="B755" s="135"/>
      <c r="C755" s="135"/>
      <c r="D755" s="135"/>
      <c r="E755" s="135"/>
      <c r="F755" s="135"/>
      <c r="G755" s="135"/>
      <c r="H755" s="135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5"/>
      <c r="V755" s="135"/>
      <c r="W755" s="135"/>
      <c r="X755" s="135"/>
      <c r="Y755" s="135"/>
      <c r="Z755" s="135"/>
    </row>
    <row r="756" spans="1:26" ht="23.25" customHeight="1">
      <c r="A756" s="135"/>
      <c r="B756" s="135"/>
      <c r="C756" s="135"/>
      <c r="D756" s="135"/>
      <c r="E756" s="135"/>
      <c r="F756" s="135"/>
      <c r="G756" s="135"/>
      <c r="H756" s="135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5"/>
      <c r="V756" s="135"/>
      <c r="W756" s="135"/>
      <c r="X756" s="135"/>
      <c r="Y756" s="135"/>
      <c r="Z756" s="135"/>
    </row>
    <row r="757" spans="1:26" ht="23.25" customHeight="1">
      <c r="A757" s="135"/>
      <c r="B757" s="135"/>
      <c r="C757" s="135"/>
      <c r="D757" s="135"/>
      <c r="E757" s="135"/>
      <c r="F757" s="135"/>
      <c r="G757" s="135"/>
      <c r="H757" s="135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5"/>
      <c r="V757" s="135"/>
      <c r="W757" s="135"/>
      <c r="X757" s="135"/>
      <c r="Y757" s="135"/>
      <c r="Z757" s="135"/>
    </row>
    <row r="758" spans="1:26" ht="23.25" customHeight="1">
      <c r="A758" s="135"/>
      <c r="B758" s="135"/>
      <c r="C758" s="135"/>
      <c r="D758" s="135"/>
      <c r="E758" s="135"/>
      <c r="F758" s="135"/>
      <c r="G758" s="135"/>
      <c r="H758" s="135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5"/>
      <c r="V758" s="135"/>
      <c r="W758" s="135"/>
      <c r="X758" s="135"/>
      <c r="Y758" s="135"/>
      <c r="Z758" s="135"/>
    </row>
    <row r="759" spans="1:26" ht="23.25" customHeight="1">
      <c r="A759" s="135"/>
      <c r="B759" s="135"/>
      <c r="C759" s="135"/>
      <c r="D759" s="135"/>
      <c r="E759" s="135"/>
      <c r="F759" s="135"/>
      <c r="G759" s="135"/>
      <c r="H759" s="135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5"/>
      <c r="V759" s="135"/>
      <c r="W759" s="135"/>
      <c r="X759" s="135"/>
      <c r="Y759" s="135"/>
      <c r="Z759" s="135"/>
    </row>
    <row r="760" spans="1:26" ht="23.25" customHeight="1">
      <c r="A760" s="135"/>
      <c r="B760" s="135"/>
      <c r="C760" s="135"/>
      <c r="D760" s="135"/>
      <c r="E760" s="135"/>
      <c r="F760" s="135"/>
      <c r="G760" s="135"/>
      <c r="H760" s="135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5"/>
      <c r="V760" s="135"/>
      <c r="W760" s="135"/>
      <c r="X760" s="135"/>
      <c r="Y760" s="135"/>
      <c r="Z760" s="135"/>
    </row>
    <row r="761" spans="1:26" ht="23.25" customHeight="1">
      <c r="A761" s="135"/>
      <c r="B761" s="135"/>
      <c r="C761" s="135"/>
      <c r="D761" s="135"/>
      <c r="E761" s="135"/>
      <c r="F761" s="135"/>
      <c r="G761" s="135"/>
      <c r="H761" s="135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5"/>
      <c r="V761" s="135"/>
      <c r="W761" s="135"/>
      <c r="X761" s="135"/>
      <c r="Y761" s="135"/>
      <c r="Z761" s="135"/>
    </row>
    <row r="762" spans="1:26" ht="23.25" customHeight="1">
      <c r="A762" s="135"/>
      <c r="B762" s="135"/>
      <c r="C762" s="135"/>
      <c r="D762" s="135"/>
      <c r="E762" s="135"/>
      <c r="F762" s="135"/>
      <c r="G762" s="135"/>
      <c r="H762" s="135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5"/>
      <c r="V762" s="135"/>
      <c r="W762" s="135"/>
      <c r="X762" s="135"/>
      <c r="Y762" s="135"/>
      <c r="Z762" s="135"/>
    </row>
    <row r="763" spans="1:26" ht="23.25" customHeight="1">
      <c r="A763" s="135"/>
      <c r="B763" s="135"/>
      <c r="C763" s="135"/>
      <c r="D763" s="135"/>
      <c r="E763" s="135"/>
      <c r="F763" s="135"/>
      <c r="G763" s="135"/>
      <c r="H763" s="135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5"/>
      <c r="V763" s="135"/>
      <c r="W763" s="135"/>
      <c r="X763" s="135"/>
      <c r="Y763" s="135"/>
      <c r="Z763" s="135"/>
    </row>
    <row r="764" spans="1:26" ht="23.25" customHeight="1">
      <c r="A764" s="135"/>
      <c r="B764" s="135"/>
      <c r="C764" s="135"/>
      <c r="D764" s="135"/>
      <c r="E764" s="135"/>
      <c r="F764" s="135"/>
      <c r="G764" s="135"/>
      <c r="H764" s="135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5"/>
      <c r="V764" s="135"/>
      <c r="W764" s="135"/>
      <c r="X764" s="135"/>
      <c r="Y764" s="135"/>
      <c r="Z764" s="135"/>
    </row>
    <row r="765" spans="1:26" ht="23.25" customHeight="1">
      <c r="A765" s="135"/>
      <c r="B765" s="135"/>
      <c r="C765" s="135"/>
      <c r="D765" s="135"/>
      <c r="E765" s="135"/>
      <c r="F765" s="135"/>
      <c r="G765" s="135"/>
      <c r="H765" s="135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5"/>
      <c r="V765" s="135"/>
      <c r="W765" s="135"/>
      <c r="X765" s="135"/>
      <c r="Y765" s="135"/>
      <c r="Z765" s="135"/>
    </row>
    <row r="766" spans="1:26" ht="23.25" customHeight="1">
      <c r="A766" s="135"/>
      <c r="B766" s="135"/>
      <c r="C766" s="135"/>
      <c r="D766" s="135"/>
      <c r="E766" s="135"/>
      <c r="F766" s="135"/>
      <c r="G766" s="135"/>
      <c r="H766" s="135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5"/>
      <c r="V766" s="135"/>
      <c r="W766" s="135"/>
      <c r="X766" s="135"/>
      <c r="Y766" s="135"/>
      <c r="Z766" s="135"/>
    </row>
    <row r="767" spans="1:26" ht="23.25" customHeight="1">
      <c r="A767" s="135"/>
      <c r="B767" s="135"/>
      <c r="C767" s="135"/>
      <c r="D767" s="135"/>
      <c r="E767" s="135"/>
      <c r="F767" s="135"/>
      <c r="G767" s="135"/>
      <c r="H767" s="135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5"/>
      <c r="V767" s="135"/>
      <c r="W767" s="135"/>
      <c r="X767" s="135"/>
      <c r="Y767" s="135"/>
      <c r="Z767" s="135"/>
    </row>
    <row r="768" spans="1:26" ht="23.25" customHeight="1">
      <c r="A768" s="135"/>
      <c r="B768" s="135"/>
      <c r="C768" s="135"/>
      <c r="D768" s="135"/>
      <c r="E768" s="135"/>
      <c r="F768" s="135"/>
      <c r="G768" s="135"/>
      <c r="H768" s="135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5"/>
      <c r="V768" s="135"/>
      <c r="W768" s="135"/>
      <c r="X768" s="135"/>
      <c r="Y768" s="135"/>
      <c r="Z768" s="135"/>
    </row>
    <row r="769" spans="1:26" ht="23.25" customHeight="1">
      <c r="A769" s="135"/>
      <c r="B769" s="135"/>
      <c r="C769" s="135"/>
      <c r="D769" s="135"/>
      <c r="E769" s="135"/>
      <c r="F769" s="135"/>
      <c r="G769" s="135"/>
      <c r="H769" s="135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5"/>
      <c r="V769" s="135"/>
      <c r="W769" s="135"/>
      <c r="X769" s="135"/>
      <c r="Y769" s="135"/>
      <c r="Z769" s="135"/>
    </row>
    <row r="770" spans="1:26" ht="23.25" customHeight="1">
      <c r="A770" s="135"/>
      <c r="B770" s="135"/>
      <c r="C770" s="135"/>
      <c r="D770" s="135"/>
      <c r="E770" s="135"/>
      <c r="F770" s="135"/>
      <c r="G770" s="135"/>
      <c r="H770" s="135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5"/>
      <c r="V770" s="135"/>
      <c r="W770" s="135"/>
      <c r="X770" s="135"/>
      <c r="Y770" s="135"/>
      <c r="Z770" s="135"/>
    </row>
    <row r="771" spans="1:26" ht="23.25" customHeight="1">
      <c r="A771" s="135"/>
      <c r="B771" s="135"/>
      <c r="C771" s="135"/>
      <c r="D771" s="135"/>
      <c r="E771" s="135"/>
      <c r="F771" s="135"/>
      <c r="G771" s="135"/>
      <c r="H771" s="135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5"/>
      <c r="V771" s="135"/>
      <c r="W771" s="135"/>
      <c r="X771" s="135"/>
      <c r="Y771" s="135"/>
      <c r="Z771" s="135"/>
    </row>
    <row r="772" spans="1:26" ht="23.25" customHeight="1">
      <c r="A772" s="135"/>
      <c r="B772" s="135"/>
      <c r="C772" s="135"/>
      <c r="D772" s="135"/>
      <c r="E772" s="135"/>
      <c r="F772" s="135"/>
      <c r="G772" s="135"/>
      <c r="H772" s="135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5"/>
      <c r="V772" s="135"/>
      <c r="W772" s="135"/>
      <c r="X772" s="135"/>
      <c r="Y772" s="135"/>
      <c r="Z772" s="135"/>
    </row>
    <row r="773" spans="1:26" ht="23.25" customHeight="1">
      <c r="A773" s="135"/>
      <c r="B773" s="135"/>
      <c r="C773" s="135"/>
      <c r="D773" s="135"/>
      <c r="E773" s="135"/>
      <c r="F773" s="135"/>
      <c r="G773" s="135"/>
      <c r="H773" s="135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5"/>
      <c r="V773" s="135"/>
      <c r="W773" s="135"/>
      <c r="X773" s="135"/>
      <c r="Y773" s="135"/>
      <c r="Z773" s="135"/>
    </row>
    <row r="774" spans="1:26" ht="23.25" customHeight="1">
      <c r="A774" s="135"/>
      <c r="B774" s="135"/>
      <c r="C774" s="135"/>
      <c r="D774" s="135"/>
      <c r="E774" s="135"/>
      <c r="F774" s="135"/>
      <c r="G774" s="135"/>
      <c r="H774" s="135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5"/>
      <c r="V774" s="135"/>
      <c r="W774" s="135"/>
      <c r="X774" s="135"/>
      <c r="Y774" s="135"/>
      <c r="Z774" s="135"/>
    </row>
    <row r="775" spans="1:26" ht="23.25" customHeight="1">
      <c r="A775" s="135"/>
      <c r="B775" s="135"/>
      <c r="C775" s="135"/>
      <c r="D775" s="135"/>
      <c r="E775" s="135"/>
      <c r="F775" s="135"/>
      <c r="G775" s="135"/>
      <c r="H775" s="135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5"/>
      <c r="V775" s="135"/>
      <c r="W775" s="135"/>
      <c r="X775" s="135"/>
      <c r="Y775" s="135"/>
      <c r="Z775" s="135"/>
    </row>
    <row r="776" spans="1:26" ht="23.25" customHeight="1">
      <c r="A776" s="135"/>
      <c r="B776" s="135"/>
      <c r="C776" s="135"/>
      <c r="D776" s="135"/>
      <c r="E776" s="135"/>
      <c r="F776" s="135"/>
      <c r="G776" s="135"/>
      <c r="H776" s="135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5"/>
      <c r="V776" s="135"/>
      <c r="W776" s="135"/>
      <c r="X776" s="135"/>
      <c r="Y776" s="135"/>
      <c r="Z776" s="135"/>
    </row>
    <row r="777" spans="1:26" ht="23.25" customHeight="1">
      <c r="A777" s="135"/>
      <c r="B777" s="135"/>
      <c r="C777" s="135"/>
      <c r="D777" s="135"/>
      <c r="E777" s="135"/>
      <c r="F777" s="135"/>
      <c r="G777" s="135"/>
      <c r="H777" s="135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5"/>
      <c r="V777" s="135"/>
      <c r="W777" s="135"/>
      <c r="X777" s="135"/>
      <c r="Y777" s="135"/>
      <c r="Z777" s="135"/>
    </row>
    <row r="778" spans="1:26" ht="23.25" customHeight="1">
      <c r="A778" s="135"/>
      <c r="B778" s="135"/>
      <c r="C778" s="135"/>
      <c r="D778" s="135"/>
      <c r="E778" s="135"/>
      <c r="F778" s="135"/>
      <c r="G778" s="135"/>
      <c r="H778" s="135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5"/>
      <c r="V778" s="135"/>
      <c r="W778" s="135"/>
      <c r="X778" s="135"/>
      <c r="Y778" s="135"/>
      <c r="Z778" s="135"/>
    </row>
    <row r="779" spans="1:26" ht="23.25" customHeight="1">
      <c r="A779" s="135"/>
      <c r="B779" s="135"/>
      <c r="C779" s="135"/>
      <c r="D779" s="135"/>
      <c r="E779" s="135"/>
      <c r="F779" s="135"/>
      <c r="G779" s="135"/>
      <c r="H779" s="135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5"/>
      <c r="V779" s="135"/>
      <c r="W779" s="135"/>
      <c r="X779" s="135"/>
      <c r="Y779" s="135"/>
      <c r="Z779" s="135"/>
    </row>
    <row r="780" spans="1:26" ht="23.25" customHeight="1">
      <c r="A780" s="135"/>
      <c r="B780" s="135"/>
      <c r="C780" s="135"/>
      <c r="D780" s="135"/>
      <c r="E780" s="135"/>
      <c r="F780" s="135"/>
      <c r="G780" s="135"/>
      <c r="H780" s="135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5"/>
      <c r="V780" s="135"/>
      <c r="W780" s="135"/>
      <c r="X780" s="135"/>
      <c r="Y780" s="135"/>
      <c r="Z780" s="135"/>
    </row>
    <row r="781" spans="1:26" ht="23.25" customHeight="1">
      <c r="A781" s="135"/>
      <c r="B781" s="135"/>
      <c r="C781" s="135"/>
      <c r="D781" s="135"/>
      <c r="E781" s="135"/>
      <c r="F781" s="135"/>
      <c r="G781" s="135"/>
      <c r="H781" s="135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5"/>
      <c r="V781" s="135"/>
      <c r="W781" s="135"/>
      <c r="X781" s="135"/>
      <c r="Y781" s="135"/>
      <c r="Z781" s="135"/>
    </row>
    <row r="782" spans="1:26" ht="23.25" customHeight="1">
      <c r="A782" s="135"/>
      <c r="B782" s="135"/>
      <c r="C782" s="135"/>
      <c r="D782" s="135"/>
      <c r="E782" s="135"/>
      <c r="F782" s="135"/>
      <c r="G782" s="135"/>
      <c r="H782" s="135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5"/>
      <c r="V782" s="135"/>
      <c r="W782" s="135"/>
      <c r="X782" s="135"/>
      <c r="Y782" s="135"/>
      <c r="Z782" s="135"/>
    </row>
    <row r="783" spans="1:26" ht="23.25" customHeight="1">
      <c r="A783" s="135"/>
      <c r="B783" s="135"/>
      <c r="C783" s="135"/>
      <c r="D783" s="135"/>
      <c r="E783" s="135"/>
      <c r="F783" s="135"/>
      <c r="G783" s="135"/>
      <c r="H783" s="135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5"/>
      <c r="V783" s="135"/>
      <c r="W783" s="135"/>
      <c r="X783" s="135"/>
      <c r="Y783" s="135"/>
      <c r="Z783" s="135"/>
    </row>
    <row r="784" spans="1:26" ht="23.25" customHeight="1">
      <c r="A784" s="135"/>
      <c r="B784" s="135"/>
      <c r="C784" s="135"/>
      <c r="D784" s="135"/>
      <c r="E784" s="135"/>
      <c r="F784" s="135"/>
      <c r="G784" s="135"/>
      <c r="H784" s="135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5"/>
      <c r="V784" s="135"/>
      <c r="W784" s="135"/>
      <c r="X784" s="135"/>
      <c r="Y784" s="135"/>
      <c r="Z784" s="135"/>
    </row>
    <row r="785" spans="1:26" ht="23.25" customHeight="1">
      <c r="A785" s="135"/>
      <c r="B785" s="135"/>
      <c r="C785" s="135"/>
      <c r="D785" s="135"/>
      <c r="E785" s="135"/>
      <c r="F785" s="135"/>
      <c r="G785" s="135"/>
      <c r="H785" s="135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5"/>
      <c r="V785" s="135"/>
      <c r="W785" s="135"/>
      <c r="X785" s="135"/>
      <c r="Y785" s="135"/>
      <c r="Z785" s="135"/>
    </row>
    <row r="786" spans="1:26" ht="23.25" customHeight="1">
      <c r="A786" s="135"/>
      <c r="B786" s="135"/>
      <c r="C786" s="135"/>
      <c r="D786" s="135"/>
      <c r="E786" s="135"/>
      <c r="F786" s="135"/>
      <c r="G786" s="135"/>
      <c r="H786" s="135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5"/>
      <c r="V786" s="135"/>
      <c r="W786" s="135"/>
      <c r="X786" s="135"/>
      <c r="Y786" s="135"/>
      <c r="Z786" s="135"/>
    </row>
    <row r="787" spans="1:26" ht="23.25" customHeight="1">
      <c r="A787" s="135"/>
      <c r="B787" s="135"/>
      <c r="C787" s="135"/>
      <c r="D787" s="135"/>
      <c r="E787" s="135"/>
      <c r="F787" s="135"/>
      <c r="G787" s="135"/>
      <c r="H787" s="135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5"/>
      <c r="V787" s="135"/>
      <c r="W787" s="135"/>
      <c r="X787" s="135"/>
      <c r="Y787" s="135"/>
      <c r="Z787" s="135"/>
    </row>
    <row r="788" spans="1:26" ht="23.25" customHeight="1">
      <c r="A788" s="135"/>
      <c r="B788" s="135"/>
      <c r="C788" s="135"/>
      <c r="D788" s="135"/>
      <c r="E788" s="135"/>
      <c r="F788" s="135"/>
      <c r="G788" s="135"/>
      <c r="H788" s="135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5"/>
      <c r="V788" s="135"/>
      <c r="W788" s="135"/>
      <c r="X788" s="135"/>
      <c r="Y788" s="135"/>
      <c r="Z788" s="135"/>
    </row>
    <row r="789" spans="1:26" ht="23.25" customHeight="1">
      <c r="A789" s="135"/>
      <c r="B789" s="135"/>
      <c r="C789" s="135"/>
      <c r="D789" s="135"/>
      <c r="E789" s="135"/>
      <c r="F789" s="135"/>
      <c r="G789" s="135"/>
      <c r="H789" s="135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5"/>
      <c r="V789" s="135"/>
      <c r="W789" s="135"/>
      <c r="X789" s="135"/>
      <c r="Y789" s="135"/>
      <c r="Z789" s="135"/>
    </row>
    <row r="790" spans="1:26" ht="23.25" customHeight="1">
      <c r="A790" s="135"/>
      <c r="B790" s="135"/>
      <c r="C790" s="135"/>
      <c r="D790" s="135"/>
      <c r="E790" s="135"/>
      <c r="F790" s="135"/>
      <c r="G790" s="135"/>
      <c r="H790" s="135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5"/>
      <c r="V790" s="135"/>
      <c r="W790" s="135"/>
      <c r="X790" s="135"/>
      <c r="Y790" s="135"/>
      <c r="Z790" s="135"/>
    </row>
    <row r="791" spans="1:26" ht="23.25" customHeight="1">
      <c r="A791" s="135"/>
      <c r="B791" s="135"/>
      <c r="C791" s="135"/>
      <c r="D791" s="135"/>
      <c r="E791" s="135"/>
      <c r="F791" s="135"/>
      <c r="G791" s="135"/>
      <c r="H791" s="135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5"/>
      <c r="V791" s="135"/>
      <c r="W791" s="135"/>
      <c r="X791" s="135"/>
      <c r="Y791" s="135"/>
      <c r="Z791" s="135"/>
    </row>
    <row r="792" spans="1:26" ht="23.25" customHeight="1">
      <c r="A792" s="135"/>
      <c r="B792" s="135"/>
      <c r="C792" s="135"/>
      <c r="D792" s="135"/>
      <c r="E792" s="135"/>
      <c r="F792" s="135"/>
      <c r="G792" s="135"/>
      <c r="H792" s="135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5"/>
      <c r="V792" s="135"/>
      <c r="W792" s="135"/>
      <c r="X792" s="135"/>
      <c r="Y792" s="135"/>
      <c r="Z792" s="135"/>
    </row>
    <row r="793" spans="1:26" ht="23.25" customHeight="1">
      <c r="A793" s="135"/>
      <c r="B793" s="135"/>
      <c r="C793" s="135"/>
      <c r="D793" s="135"/>
      <c r="E793" s="135"/>
      <c r="F793" s="135"/>
      <c r="G793" s="135"/>
      <c r="H793" s="135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5"/>
      <c r="V793" s="135"/>
      <c r="W793" s="135"/>
      <c r="X793" s="135"/>
      <c r="Y793" s="135"/>
      <c r="Z793" s="135"/>
    </row>
    <row r="794" spans="1:26" ht="23.25" customHeight="1">
      <c r="A794" s="135"/>
      <c r="B794" s="135"/>
      <c r="C794" s="135"/>
      <c r="D794" s="135"/>
      <c r="E794" s="135"/>
      <c r="F794" s="135"/>
      <c r="G794" s="135"/>
      <c r="H794" s="135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5"/>
      <c r="V794" s="135"/>
      <c r="W794" s="135"/>
      <c r="X794" s="135"/>
      <c r="Y794" s="135"/>
      <c r="Z794" s="135"/>
    </row>
    <row r="795" spans="1:26" ht="23.25" customHeight="1">
      <c r="A795" s="135"/>
      <c r="B795" s="135"/>
      <c r="C795" s="135"/>
      <c r="D795" s="135"/>
      <c r="E795" s="135"/>
      <c r="F795" s="135"/>
      <c r="G795" s="135"/>
      <c r="H795" s="135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5"/>
      <c r="V795" s="135"/>
      <c r="W795" s="135"/>
      <c r="X795" s="135"/>
      <c r="Y795" s="135"/>
      <c r="Z795" s="135"/>
    </row>
    <row r="796" spans="1:26" ht="23.25" customHeight="1">
      <c r="A796" s="135"/>
      <c r="B796" s="135"/>
      <c r="C796" s="135"/>
      <c r="D796" s="135"/>
      <c r="E796" s="135"/>
      <c r="F796" s="135"/>
      <c r="G796" s="135"/>
      <c r="H796" s="135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5"/>
      <c r="V796" s="135"/>
      <c r="W796" s="135"/>
      <c r="X796" s="135"/>
      <c r="Y796" s="135"/>
      <c r="Z796" s="135"/>
    </row>
    <row r="797" spans="1:26" ht="23.25" customHeight="1">
      <c r="A797" s="135"/>
      <c r="B797" s="135"/>
      <c r="C797" s="135"/>
      <c r="D797" s="135"/>
      <c r="E797" s="135"/>
      <c r="F797" s="135"/>
      <c r="G797" s="135"/>
      <c r="H797" s="135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5"/>
      <c r="V797" s="135"/>
      <c r="W797" s="135"/>
      <c r="X797" s="135"/>
      <c r="Y797" s="135"/>
      <c r="Z797" s="135"/>
    </row>
    <row r="798" spans="1:26" ht="23.25" customHeight="1">
      <c r="A798" s="135"/>
      <c r="B798" s="135"/>
      <c r="C798" s="135"/>
      <c r="D798" s="135"/>
      <c r="E798" s="135"/>
      <c r="F798" s="135"/>
      <c r="G798" s="135"/>
      <c r="H798" s="135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5"/>
      <c r="V798" s="135"/>
      <c r="W798" s="135"/>
      <c r="X798" s="135"/>
      <c r="Y798" s="135"/>
      <c r="Z798" s="135"/>
    </row>
    <row r="799" spans="1:26" ht="23.25" customHeight="1">
      <c r="A799" s="135"/>
      <c r="B799" s="135"/>
      <c r="C799" s="135"/>
      <c r="D799" s="135"/>
      <c r="E799" s="135"/>
      <c r="F799" s="135"/>
      <c r="G799" s="135"/>
      <c r="H799" s="135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5"/>
      <c r="V799" s="135"/>
      <c r="W799" s="135"/>
      <c r="X799" s="135"/>
      <c r="Y799" s="135"/>
      <c r="Z799" s="135"/>
    </row>
    <row r="800" spans="1:26" ht="23.25" customHeight="1">
      <c r="A800" s="135"/>
      <c r="B800" s="135"/>
      <c r="C800" s="135"/>
      <c r="D800" s="135"/>
      <c r="E800" s="135"/>
      <c r="F800" s="135"/>
      <c r="G800" s="135"/>
      <c r="H800" s="135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5"/>
      <c r="V800" s="135"/>
      <c r="W800" s="135"/>
      <c r="X800" s="135"/>
      <c r="Y800" s="135"/>
      <c r="Z800" s="135"/>
    </row>
    <row r="801" spans="1:26" ht="23.25" customHeight="1">
      <c r="A801" s="135"/>
      <c r="B801" s="135"/>
      <c r="C801" s="135"/>
      <c r="D801" s="135"/>
      <c r="E801" s="135"/>
      <c r="F801" s="135"/>
      <c r="G801" s="135"/>
      <c r="H801" s="135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5"/>
      <c r="V801" s="135"/>
      <c r="W801" s="135"/>
      <c r="X801" s="135"/>
      <c r="Y801" s="135"/>
      <c r="Z801" s="135"/>
    </row>
    <row r="802" spans="1:26" ht="23.25" customHeight="1">
      <c r="A802" s="135"/>
      <c r="B802" s="135"/>
      <c r="C802" s="135"/>
      <c r="D802" s="135"/>
      <c r="E802" s="135"/>
      <c r="F802" s="135"/>
      <c r="G802" s="135"/>
      <c r="H802" s="135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5"/>
      <c r="V802" s="135"/>
      <c r="W802" s="135"/>
      <c r="X802" s="135"/>
      <c r="Y802" s="135"/>
      <c r="Z802" s="135"/>
    </row>
    <row r="803" spans="1:26" ht="23.25" customHeight="1">
      <c r="A803" s="135"/>
      <c r="B803" s="135"/>
      <c r="C803" s="135"/>
      <c r="D803" s="135"/>
      <c r="E803" s="135"/>
      <c r="F803" s="135"/>
      <c r="G803" s="135"/>
      <c r="H803" s="135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5"/>
      <c r="V803" s="135"/>
      <c r="W803" s="135"/>
      <c r="X803" s="135"/>
      <c r="Y803" s="135"/>
      <c r="Z803" s="135"/>
    </row>
    <row r="804" spans="1:26" ht="23.25" customHeight="1">
      <c r="A804" s="135"/>
      <c r="B804" s="135"/>
      <c r="C804" s="135"/>
      <c r="D804" s="135"/>
      <c r="E804" s="135"/>
      <c r="F804" s="135"/>
      <c r="G804" s="135"/>
      <c r="H804" s="135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5"/>
      <c r="V804" s="135"/>
      <c r="W804" s="135"/>
      <c r="X804" s="135"/>
      <c r="Y804" s="135"/>
      <c r="Z804" s="135"/>
    </row>
    <row r="805" spans="1:26" ht="23.25" customHeight="1">
      <c r="A805" s="135"/>
      <c r="B805" s="135"/>
      <c r="C805" s="135"/>
      <c r="D805" s="135"/>
      <c r="E805" s="135"/>
      <c r="F805" s="135"/>
      <c r="G805" s="135"/>
      <c r="H805" s="135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5"/>
      <c r="V805" s="135"/>
      <c r="W805" s="135"/>
      <c r="X805" s="135"/>
      <c r="Y805" s="135"/>
      <c r="Z805" s="135"/>
    </row>
    <row r="806" spans="1:26" ht="23.25" customHeight="1">
      <c r="A806" s="135"/>
      <c r="B806" s="135"/>
      <c r="C806" s="135"/>
      <c r="D806" s="135"/>
      <c r="E806" s="135"/>
      <c r="F806" s="135"/>
      <c r="G806" s="135"/>
      <c r="H806" s="135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5"/>
      <c r="V806" s="135"/>
      <c r="W806" s="135"/>
      <c r="X806" s="135"/>
      <c r="Y806" s="135"/>
      <c r="Z806" s="135"/>
    </row>
    <row r="807" spans="1:26" ht="23.25" customHeight="1">
      <c r="A807" s="135"/>
      <c r="B807" s="135"/>
      <c r="C807" s="135"/>
      <c r="D807" s="135"/>
      <c r="E807" s="135"/>
      <c r="F807" s="135"/>
      <c r="G807" s="135"/>
      <c r="H807" s="135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5"/>
      <c r="V807" s="135"/>
      <c r="W807" s="135"/>
      <c r="X807" s="135"/>
      <c r="Y807" s="135"/>
      <c r="Z807" s="135"/>
    </row>
    <row r="808" spans="1:26" ht="23.25" customHeight="1">
      <c r="A808" s="135"/>
      <c r="B808" s="135"/>
      <c r="C808" s="135"/>
      <c r="D808" s="135"/>
      <c r="E808" s="135"/>
      <c r="F808" s="135"/>
      <c r="G808" s="135"/>
      <c r="H808" s="135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5"/>
      <c r="V808" s="135"/>
      <c r="W808" s="135"/>
      <c r="X808" s="135"/>
      <c r="Y808" s="135"/>
      <c r="Z808" s="135"/>
    </row>
    <row r="809" spans="1:26" ht="23.25" customHeight="1">
      <c r="A809" s="135"/>
      <c r="B809" s="135"/>
      <c r="C809" s="135"/>
      <c r="D809" s="135"/>
      <c r="E809" s="135"/>
      <c r="F809" s="135"/>
      <c r="G809" s="135"/>
      <c r="H809" s="135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5"/>
      <c r="V809" s="135"/>
      <c r="W809" s="135"/>
      <c r="X809" s="135"/>
      <c r="Y809" s="135"/>
      <c r="Z809" s="135"/>
    </row>
    <row r="810" spans="1:26" ht="23.25" customHeight="1">
      <c r="A810" s="135"/>
      <c r="B810" s="135"/>
      <c r="C810" s="135"/>
      <c r="D810" s="135"/>
      <c r="E810" s="135"/>
      <c r="F810" s="135"/>
      <c r="G810" s="135"/>
      <c r="H810" s="135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5"/>
      <c r="V810" s="135"/>
      <c r="W810" s="135"/>
      <c r="X810" s="135"/>
      <c r="Y810" s="135"/>
      <c r="Z810" s="135"/>
    </row>
    <row r="811" spans="1:26" ht="23.25" customHeight="1">
      <c r="A811" s="135"/>
      <c r="B811" s="135"/>
      <c r="C811" s="135"/>
      <c r="D811" s="135"/>
      <c r="E811" s="135"/>
      <c r="F811" s="135"/>
      <c r="G811" s="135"/>
      <c r="H811" s="135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5"/>
      <c r="V811" s="135"/>
      <c r="W811" s="135"/>
      <c r="X811" s="135"/>
      <c r="Y811" s="135"/>
      <c r="Z811" s="135"/>
    </row>
    <row r="812" spans="1:26" ht="23.25" customHeight="1">
      <c r="A812" s="135"/>
      <c r="B812" s="135"/>
      <c r="C812" s="135"/>
      <c r="D812" s="135"/>
      <c r="E812" s="135"/>
      <c r="F812" s="135"/>
      <c r="G812" s="135"/>
      <c r="H812" s="135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5"/>
      <c r="V812" s="135"/>
      <c r="W812" s="135"/>
      <c r="X812" s="135"/>
      <c r="Y812" s="135"/>
      <c r="Z812" s="135"/>
    </row>
    <row r="813" spans="1:26" ht="23.25" customHeight="1">
      <c r="A813" s="135"/>
      <c r="B813" s="135"/>
      <c r="C813" s="135"/>
      <c r="D813" s="135"/>
      <c r="E813" s="135"/>
      <c r="F813" s="135"/>
      <c r="G813" s="135"/>
      <c r="H813" s="135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5"/>
      <c r="V813" s="135"/>
      <c r="W813" s="135"/>
      <c r="X813" s="135"/>
      <c r="Y813" s="135"/>
      <c r="Z813" s="135"/>
    </row>
    <row r="814" spans="1:26" ht="23.25" customHeight="1">
      <c r="A814" s="135"/>
      <c r="B814" s="135"/>
      <c r="C814" s="135"/>
      <c r="D814" s="135"/>
      <c r="E814" s="135"/>
      <c r="F814" s="135"/>
      <c r="G814" s="135"/>
      <c r="H814" s="135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5"/>
      <c r="V814" s="135"/>
      <c r="W814" s="135"/>
      <c r="X814" s="135"/>
      <c r="Y814" s="135"/>
      <c r="Z814" s="135"/>
    </row>
    <row r="815" spans="1:26" ht="23.25" customHeight="1">
      <c r="A815" s="135"/>
      <c r="B815" s="135"/>
      <c r="C815" s="135"/>
      <c r="D815" s="135"/>
      <c r="E815" s="135"/>
      <c r="F815" s="135"/>
      <c r="G815" s="135"/>
      <c r="H815" s="135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5"/>
      <c r="V815" s="135"/>
      <c r="W815" s="135"/>
      <c r="X815" s="135"/>
      <c r="Y815" s="135"/>
      <c r="Z815" s="135"/>
    </row>
    <row r="816" spans="1:26" ht="23.25" customHeight="1">
      <c r="A816" s="135"/>
      <c r="B816" s="135"/>
      <c r="C816" s="135"/>
      <c r="D816" s="135"/>
      <c r="E816" s="135"/>
      <c r="F816" s="135"/>
      <c r="G816" s="135"/>
      <c r="H816" s="135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5"/>
      <c r="V816" s="135"/>
      <c r="W816" s="135"/>
      <c r="X816" s="135"/>
      <c r="Y816" s="135"/>
      <c r="Z816" s="135"/>
    </row>
    <row r="817" spans="1:26" ht="23.25" customHeight="1">
      <c r="A817" s="135"/>
      <c r="B817" s="135"/>
      <c r="C817" s="135"/>
      <c r="D817" s="135"/>
      <c r="E817" s="135"/>
      <c r="F817" s="135"/>
      <c r="G817" s="135"/>
      <c r="H817" s="135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5"/>
      <c r="V817" s="135"/>
      <c r="W817" s="135"/>
      <c r="X817" s="135"/>
      <c r="Y817" s="135"/>
      <c r="Z817" s="135"/>
    </row>
    <row r="818" spans="1:26" ht="23.25" customHeight="1">
      <c r="A818" s="135"/>
      <c r="B818" s="135"/>
      <c r="C818" s="135"/>
      <c r="D818" s="135"/>
      <c r="E818" s="135"/>
      <c r="F818" s="135"/>
      <c r="G818" s="135"/>
      <c r="H818" s="135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5"/>
      <c r="V818" s="135"/>
      <c r="W818" s="135"/>
      <c r="X818" s="135"/>
      <c r="Y818" s="135"/>
      <c r="Z818" s="135"/>
    </row>
    <row r="819" spans="1:26" ht="23.25" customHeight="1">
      <c r="A819" s="135"/>
      <c r="B819" s="135"/>
      <c r="C819" s="135"/>
      <c r="D819" s="135"/>
      <c r="E819" s="135"/>
      <c r="F819" s="135"/>
      <c r="G819" s="135"/>
      <c r="H819" s="135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5"/>
      <c r="V819" s="135"/>
      <c r="W819" s="135"/>
      <c r="X819" s="135"/>
      <c r="Y819" s="135"/>
      <c r="Z819" s="135"/>
    </row>
    <row r="820" spans="1:26" ht="23.25" customHeight="1">
      <c r="A820" s="135"/>
      <c r="B820" s="135"/>
      <c r="C820" s="135"/>
      <c r="D820" s="135"/>
      <c r="E820" s="135"/>
      <c r="F820" s="135"/>
      <c r="G820" s="135"/>
      <c r="H820" s="135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5"/>
      <c r="V820" s="135"/>
      <c r="W820" s="135"/>
      <c r="X820" s="135"/>
      <c r="Y820" s="135"/>
      <c r="Z820" s="135"/>
    </row>
    <row r="821" spans="1:26" ht="23.25" customHeight="1">
      <c r="A821" s="135"/>
      <c r="B821" s="135"/>
      <c r="C821" s="135"/>
      <c r="D821" s="135"/>
      <c r="E821" s="135"/>
      <c r="F821" s="135"/>
      <c r="G821" s="135"/>
      <c r="H821" s="135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5"/>
      <c r="V821" s="135"/>
      <c r="W821" s="135"/>
      <c r="X821" s="135"/>
      <c r="Y821" s="135"/>
      <c r="Z821" s="135"/>
    </row>
    <row r="822" spans="1:26" ht="23.25" customHeight="1">
      <c r="A822" s="135"/>
      <c r="B822" s="135"/>
      <c r="C822" s="135"/>
      <c r="D822" s="135"/>
      <c r="E822" s="135"/>
      <c r="F822" s="135"/>
      <c r="G822" s="135"/>
      <c r="H822" s="135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5"/>
      <c r="V822" s="135"/>
      <c r="W822" s="135"/>
      <c r="X822" s="135"/>
      <c r="Y822" s="135"/>
      <c r="Z822" s="135"/>
    </row>
    <row r="823" spans="1:26" ht="23.25" customHeight="1">
      <c r="A823" s="135"/>
      <c r="B823" s="135"/>
      <c r="C823" s="135"/>
      <c r="D823" s="135"/>
      <c r="E823" s="135"/>
      <c r="F823" s="135"/>
      <c r="G823" s="135"/>
      <c r="H823" s="135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5"/>
      <c r="V823" s="135"/>
      <c r="W823" s="135"/>
      <c r="X823" s="135"/>
      <c r="Y823" s="135"/>
      <c r="Z823" s="135"/>
    </row>
    <row r="824" spans="1:26" ht="23.25" customHeight="1">
      <c r="A824" s="135"/>
      <c r="B824" s="135"/>
      <c r="C824" s="135"/>
      <c r="D824" s="135"/>
      <c r="E824" s="135"/>
      <c r="F824" s="135"/>
      <c r="G824" s="135"/>
      <c r="H824" s="135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5"/>
      <c r="V824" s="135"/>
      <c r="W824" s="135"/>
      <c r="X824" s="135"/>
      <c r="Y824" s="135"/>
      <c r="Z824" s="135"/>
    </row>
    <row r="825" spans="1:26" ht="23.25" customHeight="1">
      <c r="A825" s="135"/>
      <c r="B825" s="135"/>
      <c r="C825" s="135"/>
      <c r="D825" s="135"/>
      <c r="E825" s="135"/>
      <c r="F825" s="135"/>
      <c r="G825" s="135"/>
      <c r="H825" s="135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5"/>
      <c r="V825" s="135"/>
      <c r="W825" s="135"/>
      <c r="X825" s="135"/>
      <c r="Y825" s="135"/>
      <c r="Z825" s="135"/>
    </row>
    <row r="826" spans="1:26" ht="23.25" customHeight="1">
      <c r="A826" s="135"/>
      <c r="B826" s="135"/>
      <c r="C826" s="135"/>
      <c r="D826" s="135"/>
      <c r="E826" s="135"/>
      <c r="F826" s="135"/>
      <c r="G826" s="135"/>
      <c r="H826" s="135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5"/>
      <c r="V826" s="135"/>
      <c r="W826" s="135"/>
      <c r="X826" s="135"/>
      <c r="Y826" s="135"/>
      <c r="Z826" s="135"/>
    </row>
    <row r="827" spans="1:26" ht="23.25" customHeight="1">
      <c r="A827" s="135"/>
      <c r="B827" s="135"/>
      <c r="C827" s="135"/>
      <c r="D827" s="135"/>
      <c r="E827" s="135"/>
      <c r="F827" s="135"/>
      <c r="G827" s="135"/>
      <c r="H827" s="135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5"/>
      <c r="V827" s="135"/>
      <c r="W827" s="135"/>
      <c r="X827" s="135"/>
      <c r="Y827" s="135"/>
      <c r="Z827" s="135"/>
    </row>
    <row r="828" spans="1:26" ht="23.25" customHeight="1">
      <c r="A828" s="135"/>
      <c r="B828" s="135"/>
      <c r="C828" s="135"/>
      <c r="D828" s="135"/>
      <c r="E828" s="135"/>
      <c r="F828" s="135"/>
      <c r="G828" s="135"/>
      <c r="H828" s="135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5"/>
      <c r="V828" s="135"/>
      <c r="W828" s="135"/>
      <c r="X828" s="135"/>
      <c r="Y828" s="135"/>
      <c r="Z828" s="135"/>
    </row>
    <row r="829" spans="1:26" ht="23.25" customHeight="1">
      <c r="A829" s="135"/>
      <c r="B829" s="135"/>
      <c r="C829" s="135"/>
      <c r="D829" s="135"/>
      <c r="E829" s="135"/>
      <c r="F829" s="135"/>
      <c r="G829" s="135"/>
      <c r="H829" s="135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5"/>
      <c r="V829" s="135"/>
      <c r="W829" s="135"/>
      <c r="X829" s="135"/>
      <c r="Y829" s="135"/>
      <c r="Z829" s="135"/>
    </row>
    <row r="830" spans="1:26" ht="23.25" customHeight="1">
      <c r="A830" s="135"/>
      <c r="B830" s="135"/>
      <c r="C830" s="135"/>
      <c r="D830" s="135"/>
      <c r="E830" s="135"/>
      <c r="F830" s="135"/>
      <c r="G830" s="135"/>
      <c r="H830" s="135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5"/>
      <c r="V830" s="135"/>
      <c r="W830" s="135"/>
      <c r="X830" s="135"/>
      <c r="Y830" s="135"/>
      <c r="Z830" s="135"/>
    </row>
    <row r="831" spans="1:26" ht="23.25" customHeight="1">
      <c r="A831" s="135"/>
      <c r="B831" s="135"/>
      <c r="C831" s="135"/>
      <c r="D831" s="135"/>
      <c r="E831" s="135"/>
      <c r="F831" s="135"/>
      <c r="G831" s="135"/>
      <c r="H831" s="135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5"/>
      <c r="V831" s="135"/>
      <c r="W831" s="135"/>
      <c r="X831" s="135"/>
      <c r="Y831" s="135"/>
      <c r="Z831" s="135"/>
    </row>
    <row r="832" spans="1:26" ht="23.25" customHeight="1">
      <c r="A832" s="135"/>
      <c r="B832" s="135"/>
      <c r="C832" s="135"/>
      <c r="D832" s="135"/>
      <c r="E832" s="135"/>
      <c r="F832" s="135"/>
      <c r="G832" s="135"/>
      <c r="H832" s="135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5"/>
      <c r="V832" s="135"/>
      <c r="W832" s="135"/>
      <c r="X832" s="135"/>
      <c r="Y832" s="135"/>
      <c r="Z832" s="135"/>
    </row>
    <row r="833" spans="1:26" ht="23.25" customHeight="1">
      <c r="A833" s="135"/>
      <c r="B833" s="135"/>
      <c r="C833" s="135"/>
      <c r="D833" s="135"/>
      <c r="E833" s="135"/>
      <c r="F833" s="135"/>
      <c r="G833" s="135"/>
      <c r="H833" s="135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5"/>
      <c r="V833" s="135"/>
      <c r="W833" s="135"/>
      <c r="X833" s="135"/>
      <c r="Y833" s="135"/>
      <c r="Z833" s="135"/>
    </row>
    <row r="834" spans="1:26" ht="23.25" customHeight="1">
      <c r="A834" s="135"/>
      <c r="B834" s="135"/>
      <c r="C834" s="135"/>
      <c r="D834" s="135"/>
      <c r="E834" s="135"/>
      <c r="F834" s="135"/>
      <c r="G834" s="135"/>
      <c r="H834" s="135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5"/>
      <c r="V834" s="135"/>
      <c r="W834" s="135"/>
      <c r="X834" s="135"/>
      <c r="Y834" s="135"/>
      <c r="Z834" s="135"/>
    </row>
    <row r="835" spans="1:26" ht="23.25" customHeight="1">
      <c r="A835" s="135"/>
      <c r="B835" s="135"/>
      <c r="C835" s="135"/>
      <c r="D835" s="135"/>
      <c r="E835" s="135"/>
      <c r="F835" s="135"/>
      <c r="G835" s="135"/>
      <c r="H835" s="135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5"/>
      <c r="V835" s="135"/>
      <c r="W835" s="135"/>
      <c r="X835" s="135"/>
      <c r="Y835" s="135"/>
      <c r="Z835" s="135"/>
    </row>
    <row r="836" spans="1:26" ht="23.25" customHeight="1">
      <c r="A836" s="135"/>
      <c r="B836" s="135"/>
      <c r="C836" s="135"/>
      <c r="D836" s="135"/>
      <c r="E836" s="135"/>
      <c r="F836" s="135"/>
      <c r="G836" s="135"/>
      <c r="H836" s="135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5"/>
      <c r="V836" s="135"/>
      <c r="W836" s="135"/>
      <c r="X836" s="135"/>
      <c r="Y836" s="135"/>
      <c r="Z836" s="135"/>
    </row>
    <row r="837" spans="1:26" ht="23.25" customHeight="1">
      <c r="A837" s="135"/>
      <c r="B837" s="135"/>
      <c r="C837" s="135"/>
      <c r="D837" s="135"/>
      <c r="E837" s="135"/>
      <c r="F837" s="135"/>
      <c r="G837" s="135"/>
      <c r="H837" s="135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5"/>
      <c r="V837" s="135"/>
      <c r="W837" s="135"/>
      <c r="X837" s="135"/>
      <c r="Y837" s="135"/>
      <c r="Z837" s="135"/>
    </row>
    <row r="838" spans="1:26" ht="23.25" customHeight="1">
      <c r="A838" s="135"/>
      <c r="B838" s="135"/>
      <c r="C838" s="135"/>
      <c r="D838" s="135"/>
      <c r="E838" s="135"/>
      <c r="F838" s="135"/>
      <c r="G838" s="135"/>
      <c r="H838" s="135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5"/>
      <c r="V838" s="135"/>
      <c r="W838" s="135"/>
      <c r="X838" s="135"/>
      <c r="Y838" s="135"/>
      <c r="Z838" s="135"/>
    </row>
    <row r="839" spans="1:26" ht="23.25" customHeight="1">
      <c r="A839" s="135"/>
      <c r="B839" s="135"/>
      <c r="C839" s="135"/>
      <c r="D839" s="135"/>
      <c r="E839" s="135"/>
      <c r="F839" s="135"/>
      <c r="G839" s="135"/>
      <c r="H839" s="135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5"/>
      <c r="V839" s="135"/>
      <c r="W839" s="135"/>
      <c r="X839" s="135"/>
      <c r="Y839" s="135"/>
      <c r="Z839" s="135"/>
    </row>
    <row r="840" spans="1:26" ht="23.25" customHeight="1">
      <c r="A840" s="135"/>
      <c r="B840" s="135"/>
      <c r="C840" s="135"/>
      <c r="D840" s="135"/>
      <c r="E840" s="135"/>
      <c r="F840" s="135"/>
      <c r="G840" s="135"/>
      <c r="H840" s="135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5"/>
      <c r="V840" s="135"/>
      <c r="W840" s="135"/>
      <c r="X840" s="135"/>
      <c r="Y840" s="135"/>
      <c r="Z840" s="135"/>
    </row>
    <row r="841" spans="1:26" ht="23.25" customHeight="1">
      <c r="A841" s="135"/>
      <c r="B841" s="135"/>
      <c r="C841" s="135"/>
      <c r="D841" s="135"/>
      <c r="E841" s="135"/>
      <c r="F841" s="135"/>
      <c r="G841" s="135"/>
      <c r="H841" s="135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5"/>
      <c r="V841" s="135"/>
      <c r="W841" s="135"/>
      <c r="X841" s="135"/>
      <c r="Y841" s="135"/>
      <c r="Z841" s="135"/>
    </row>
    <row r="842" spans="1:26" ht="23.25" customHeight="1">
      <c r="A842" s="135"/>
      <c r="B842" s="135"/>
      <c r="C842" s="135"/>
      <c r="D842" s="135"/>
      <c r="E842" s="135"/>
      <c r="F842" s="135"/>
      <c r="G842" s="135"/>
      <c r="H842" s="135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5"/>
      <c r="V842" s="135"/>
      <c r="W842" s="135"/>
      <c r="X842" s="135"/>
      <c r="Y842" s="135"/>
      <c r="Z842" s="135"/>
    </row>
    <row r="843" spans="1:26" ht="23.25" customHeight="1">
      <c r="A843" s="135"/>
      <c r="B843" s="135"/>
      <c r="C843" s="135"/>
      <c r="D843" s="135"/>
      <c r="E843" s="135"/>
      <c r="F843" s="135"/>
      <c r="G843" s="135"/>
      <c r="H843" s="135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5"/>
      <c r="V843" s="135"/>
      <c r="W843" s="135"/>
      <c r="X843" s="135"/>
      <c r="Y843" s="135"/>
      <c r="Z843" s="135"/>
    </row>
    <row r="844" spans="1:26" ht="23.25" customHeight="1">
      <c r="A844" s="135"/>
      <c r="B844" s="135"/>
      <c r="C844" s="135"/>
      <c r="D844" s="135"/>
      <c r="E844" s="135"/>
      <c r="F844" s="135"/>
      <c r="G844" s="135"/>
      <c r="H844" s="135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5"/>
      <c r="V844" s="135"/>
      <c r="W844" s="135"/>
      <c r="X844" s="135"/>
      <c r="Y844" s="135"/>
      <c r="Z844" s="135"/>
    </row>
    <row r="845" spans="1:26" ht="23.25" customHeight="1">
      <c r="A845" s="135"/>
      <c r="B845" s="135"/>
      <c r="C845" s="135"/>
      <c r="D845" s="135"/>
      <c r="E845" s="135"/>
      <c r="F845" s="135"/>
      <c r="G845" s="135"/>
      <c r="H845" s="135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5"/>
      <c r="V845" s="135"/>
      <c r="W845" s="135"/>
      <c r="X845" s="135"/>
      <c r="Y845" s="135"/>
      <c r="Z845" s="135"/>
    </row>
    <row r="846" spans="1:26" ht="23.25" customHeight="1">
      <c r="A846" s="135"/>
      <c r="B846" s="135"/>
      <c r="C846" s="135"/>
      <c r="D846" s="135"/>
      <c r="E846" s="135"/>
      <c r="F846" s="135"/>
      <c r="G846" s="135"/>
      <c r="H846" s="135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5"/>
      <c r="V846" s="135"/>
      <c r="W846" s="135"/>
      <c r="X846" s="135"/>
      <c r="Y846" s="135"/>
      <c r="Z846" s="135"/>
    </row>
    <row r="847" spans="1:26" ht="23.25" customHeight="1">
      <c r="A847" s="135"/>
      <c r="B847" s="135"/>
      <c r="C847" s="135"/>
      <c r="D847" s="135"/>
      <c r="E847" s="135"/>
      <c r="F847" s="135"/>
      <c r="G847" s="135"/>
      <c r="H847" s="135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5"/>
      <c r="V847" s="135"/>
      <c r="W847" s="135"/>
      <c r="X847" s="135"/>
      <c r="Y847" s="135"/>
      <c r="Z847" s="135"/>
    </row>
    <row r="848" spans="1:26" ht="23.25" customHeight="1">
      <c r="A848" s="135"/>
      <c r="B848" s="135"/>
      <c r="C848" s="135"/>
      <c r="D848" s="135"/>
      <c r="E848" s="135"/>
      <c r="F848" s="135"/>
      <c r="G848" s="135"/>
      <c r="H848" s="135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5"/>
      <c r="V848" s="135"/>
      <c r="W848" s="135"/>
      <c r="X848" s="135"/>
      <c r="Y848" s="135"/>
      <c r="Z848" s="135"/>
    </row>
    <row r="849" spans="1:26" ht="23.25" customHeight="1">
      <c r="A849" s="135"/>
      <c r="B849" s="135"/>
      <c r="C849" s="135"/>
      <c r="D849" s="135"/>
      <c r="E849" s="135"/>
      <c r="F849" s="135"/>
      <c r="G849" s="135"/>
      <c r="H849" s="135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5"/>
      <c r="V849" s="135"/>
      <c r="W849" s="135"/>
      <c r="X849" s="135"/>
      <c r="Y849" s="135"/>
      <c r="Z849" s="135"/>
    </row>
    <row r="850" spans="1:26" ht="23.25" customHeight="1">
      <c r="A850" s="135"/>
      <c r="B850" s="135"/>
      <c r="C850" s="135"/>
      <c r="D850" s="135"/>
      <c r="E850" s="135"/>
      <c r="F850" s="135"/>
      <c r="G850" s="135"/>
      <c r="H850" s="135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5"/>
      <c r="V850" s="135"/>
      <c r="W850" s="135"/>
      <c r="X850" s="135"/>
      <c r="Y850" s="135"/>
      <c r="Z850" s="135"/>
    </row>
    <row r="851" spans="1:26" ht="23.25" customHeight="1">
      <c r="A851" s="135"/>
      <c r="B851" s="135"/>
      <c r="C851" s="135"/>
      <c r="D851" s="135"/>
      <c r="E851" s="135"/>
      <c r="F851" s="135"/>
      <c r="G851" s="135"/>
      <c r="H851" s="135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5"/>
      <c r="V851" s="135"/>
      <c r="W851" s="135"/>
      <c r="X851" s="135"/>
      <c r="Y851" s="135"/>
      <c r="Z851" s="135"/>
    </row>
    <row r="852" spans="1:26" ht="23.25" customHeight="1">
      <c r="A852" s="135"/>
      <c r="B852" s="135"/>
      <c r="C852" s="135"/>
      <c r="D852" s="135"/>
      <c r="E852" s="135"/>
      <c r="F852" s="135"/>
      <c r="G852" s="135"/>
      <c r="H852" s="135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5"/>
      <c r="V852" s="135"/>
      <c r="W852" s="135"/>
      <c r="X852" s="135"/>
      <c r="Y852" s="135"/>
      <c r="Z852" s="135"/>
    </row>
    <row r="853" spans="1:26" ht="23.25" customHeight="1">
      <c r="A853" s="135"/>
      <c r="B853" s="135"/>
      <c r="C853" s="135"/>
      <c r="D853" s="135"/>
      <c r="E853" s="135"/>
      <c r="F853" s="135"/>
      <c r="G853" s="135"/>
      <c r="H853" s="135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5"/>
      <c r="V853" s="135"/>
      <c r="W853" s="135"/>
      <c r="X853" s="135"/>
      <c r="Y853" s="135"/>
      <c r="Z853" s="135"/>
    </row>
    <row r="854" spans="1:26" ht="23.25" customHeight="1">
      <c r="A854" s="135"/>
      <c r="B854" s="135"/>
      <c r="C854" s="135"/>
      <c r="D854" s="135"/>
      <c r="E854" s="135"/>
      <c r="F854" s="135"/>
      <c r="G854" s="135"/>
      <c r="H854" s="135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5"/>
      <c r="V854" s="135"/>
      <c r="W854" s="135"/>
      <c r="X854" s="135"/>
      <c r="Y854" s="135"/>
      <c r="Z854" s="135"/>
    </row>
    <row r="855" spans="1:26" ht="23.25" customHeight="1">
      <c r="A855" s="135"/>
      <c r="B855" s="135"/>
      <c r="C855" s="135"/>
      <c r="D855" s="135"/>
      <c r="E855" s="135"/>
      <c r="F855" s="135"/>
      <c r="G855" s="135"/>
      <c r="H855" s="135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5"/>
      <c r="V855" s="135"/>
      <c r="W855" s="135"/>
      <c r="X855" s="135"/>
      <c r="Y855" s="135"/>
      <c r="Z855" s="135"/>
    </row>
    <row r="856" spans="1:26" ht="23.25" customHeight="1">
      <c r="A856" s="135"/>
      <c r="B856" s="135"/>
      <c r="C856" s="135"/>
      <c r="D856" s="135"/>
      <c r="E856" s="135"/>
      <c r="F856" s="135"/>
      <c r="G856" s="135"/>
      <c r="H856" s="135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5"/>
      <c r="V856" s="135"/>
      <c r="W856" s="135"/>
      <c r="X856" s="135"/>
      <c r="Y856" s="135"/>
      <c r="Z856" s="135"/>
    </row>
    <row r="857" spans="1:26" ht="23.25" customHeight="1">
      <c r="A857" s="135"/>
      <c r="B857" s="135"/>
      <c r="C857" s="135"/>
      <c r="D857" s="135"/>
      <c r="E857" s="135"/>
      <c r="F857" s="135"/>
      <c r="G857" s="135"/>
      <c r="H857" s="135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5"/>
      <c r="V857" s="135"/>
      <c r="W857" s="135"/>
      <c r="X857" s="135"/>
      <c r="Y857" s="135"/>
      <c r="Z857" s="135"/>
    </row>
    <row r="858" spans="1:26" ht="23.25" customHeight="1">
      <c r="A858" s="135"/>
      <c r="B858" s="135"/>
      <c r="C858" s="135"/>
      <c r="D858" s="135"/>
      <c r="E858" s="135"/>
      <c r="F858" s="135"/>
      <c r="G858" s="135"/>
      <c r="H858" s="135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5"/>
      <c r="V858" s="135"/>
      <c r="W858" s="135"/>
      <c r="X858" s="135"/>
      <c r="Y858" s="135"/>
      <c r="Z858" s="135"/>
    </row>
    <row r="859" spans="1:26" ht="23.25" customHeight="1">
      <c r="A859" s="135"/>
      <c r="B859" s="135"/>
      <c r="C859" s="135"/>
      <c r="D859" s="135"/>
      <c r="E859" s="135"/>
      <c r="F859" s="135"/>
      <c r="G859" s="135"/>
      <c r="H859" s="135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5"/>
      <c r="V859" s="135"/>
      <c r="W859" s="135"/>
      <c r="X859" s="135"/>
      <c r="Y859" s="135"/>
      <c r="Z859" s="135"/>
    </row>
    <row r="860" spans="1:26" ht="23.25" customHeight="1">
      <c r="A860" s="135"/>
      <c r="B860" s="135"/>
      <c r="C860" s="135"/>
      <c r="D860" s="135"/>
      <c r="E860" s="135"/>
      <c r="F860" s="135"/>
      <c r="G860" s="135"/>
      <c r="H860" s="135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5"/>
      <c r="V860" s="135"/>
      <c r="W860" s="135"/>
      <c r="X860" s="135"/>
      <c r="Y860" s="135"/>
      <c r="Z860" s="135"/>
    </row>
    <row r="861" spans="1:26" ht="23.25" customHeight="1">
      <c r="A861" s="135"/>
      <c r="B861" s="135"/>
      <c r="C861" s="135"/>
      <c r="D861" s="135"/>
      <c r="E861" s="135"/>
      <c r="F861" s="135"/>
      <c r="G861" s="135"/>
      <c r="H861" s="135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5"/>
      <c r="V861" s="135"/>
      <c r="W861" s="135"/>
      <c r="X861" s="135"/>
      <c r="Y861" s="135"/>
      <c r="Z861" s="135"/>
    </row>
    <row r="862" spans="1:26" ht="23.25" customHeight="1">
      <c r="A862" s="135"/>
      <c r="B862" s="135"/>
      <c r="C862" s="135"/>
      <c r="D862" s="135"/>
      <c r="E862" s="135"/>
      <c r="F862" s="135"/>
      <c r="G862" s="135"/>
      <c r="H862" s="135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5"/>
      <c r="V862" s="135"/>
      <c r="W862" s="135"/>
      <c r="X862" s="135"/>
      <c r="Y862" s="135"/>
      <c r="Z862" s="135"/>
    </row>
    <row r="863" spans="1:26" ht="23.25" customHeight="1">
      <c r="A863" s="135"/>
      <c r="B863" s="135"/>
      <c r="C863" s="135"/>
      <c r="D863" s="135"/>
      <c r="E863" s="135"/>
      <c r="F863" s="135"/>
      <c r="G863" s="135"/>
      <c r="H863" s="135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5"/>
      <c r="V863" s="135"/>
      <c r="W863" s="135"/>
      <c r="X863" s="135"/>
      <c r="Y863" s="135"/>
      <c r="Z863" s="135"/>
    </row>
    <row r="864" spans="1:26" ht="23.25" customHeight="1">
      <c r="A864" s="135"/>
      <c r="B864" s="135"/>
      <c r="C864" s="135"/>
      <c r="D864" s="135"/>
      <c r="E864" s="135"/>
      <c r="F864" s="135"/>
      <c r="G864" s="135"/>
      <c r="H864" s="135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5"/>
      <c r="V864" s="135"/>
      <c r="W864" s="135"/>
      <c r="X864" s="135"/>
      <c r="Y864" s="135"/>
      <c r="Z864" s="135"/>
    </row>
    <row r="865" spans="1:26" ht="23.25" customHeight="1">
      <c r="A865" s="135"/>
      <c r="B865" s="135"/>
      <c r="C865" s="135"/>
      <c r="D865" s="135"/>
      <c r="E865" s="135"/>
      <c r="F865" s="135"/>
      <c r="G865" s="135"/>
      <c r="H865" s="135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5"/>
      <c r="V865" s="135"/>
      <c r="W865" s="135"/>
      <c r="X865" s="135"/>
      <c r="Y865" s="135"/>
      <c r="Z865" s="135"/>
    </row>
    <row r="866" spans="1:26" ht="23.25" customHeight="1">
      <c r="A866" s="135"/>
      <c r="B866" s="135"/>
      <c r="C866" s="135"/>
      <c r="D866" s="135"/>
      <c r="E866" s="135"/>
      <c r="F866" s="135"/>
      <c r="G866" s="135"/>
      <c r="H866" s="135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5"/>
      <c r="V866" s="135"/>
      <c r="W866" s="135"/>
      <c r="X866" s="135"/>
      <c r="Y866" s="135"/>
      <c r="Z866" s="135"/>
    </row>
    <row r="867" spans="1:26" ht="23.25" customHeight="1">
      <c r="A867" s="135"/>
      <c r="B867" s="135"/>
      <c r="C867" s="135"/>
      <c r="D867" s="135"/>
      <c r="E867" s="135"/>
      <c r="F867" s="135"/>
      <c r="G867" s="135"/>
      <c r="H867" s="135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5"/>
      <c r="V867" s="135"/>
      <c r="W867" s="135"/>
      <c r="X867" s="135"/>
      <c r="Y867" s="135"/>
      <c r="Z867" s="135"/>
    </row>
    <row r="868" spans="1:26" ht="23.25" customHeight="1">
      <c r="A868" s="135"/>
      <c r="B868" s="135"/>
      <c r="C868" s="135"/>
      <c r="D868" s="135"/>
      <c r="E868" s="135"/>
      <c r="F868" s="135"/>
      <c r="G868" s="135"/>
      <c r="H868" s="135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5"/>
      <c r="V868" s="135"/>
      <c r="W868" s="135"/>
      <c r="X868" s="135"/>
      <c r="Y868" s="135"/>
      <c r="Z868" s="135"/>
    </row>
    <row r="869" spans="1:26" ht="23.25" customHeight="1">
      <c r="A869" s="135"/>
      <c r="B869" s="135"/>
      <c r="C869" s="135"/>
      <c r="D869" s="135"/>
      <c r="E869" s="135"/>
      <c r="F869" s="135"/>
      <c r="G869" s="135"/>
      <c r="H869" s="135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5"/>
      <c r="V869" s="135"/>
      <c r="W869" s="135"/>
      <c r="X869" s="135"/>
      <c r="Y869" s="135"/>
      <c r="Z869" s="135"/>
    </row>
    <row r="870" spans="1:26" ht="23.25" customHeight="1">
      <c r="A870" s="135"/>
      <c r="B870" s="135"/>
      <c r="C870" s="135"/>
      <c r="D870" s="135"/>
      <c r="E870" s="135"/>
      <c r="F870" s="135"/>
      <c r="G870" s="135"/>
      <c r="H870" s="135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5"/>
      <c r="V870" s="135"/>
      <c r="W870" s="135"/>
      <c r="X870" s="135"/>
      <c r="Y870" s="135"/>
      <c r="Z870" s="135"/>
    </row>
    <row r="871" spans="1:26" ht="23.25" customHeight="1">
      <c r="A871" s="135"/>
      <c r="B871" s="135"/>
      <c r="C871" s="135"/>
      <c r="D871" s="135"/>
      <c r="E871" s="135"/>
      <c r="F871" s="135"/>
      <c r="G871" s="135"/>
      <c r="H871" s="135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5"/>
      <c r="V871" s="135"/>
      <c r="W871" s="135"/>
      <c r="X871" s="135"/>
      <c r="Y871" s="135"/>
      <c r="Z871" s="135"/>
    </row>
    <row r="872" spans="1:26" ht="23.25" customHeight="1">
      <c r="A872" s="135"/>
      <c r="B872" s="135"/>
      <c r="C872" s="135"/>
      <c r="D872" s="135"/>
      <c r="E872" s="135"/>
      <c r="F872" s="135"/>
      <c r="G872" s="135"/>
      <c r="H872" s="135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5"/>
      <c r="V872" s="135"/>
      <c r="W872" s="135"/>
      <c r="X872" s="135"/>
      <c r="Y872" s="135"/>
      <c r="Z872" s="135"/>
    </row>
    <row r="873" spans="1:26" ht="23.25" customHeight="1">
      <c r="A873" s="135"/>
      <c r="B873" s="135"/>
      <c r="C873" s="135"/>
      <c r="D873" s="135"/>
      <c r="E873" s="135"/>
      <c r="F873" s="135"/>
      <c r="G873" s="135"/>
      <c r="H873" s="135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5"/>
      <c r="V873" s="135"/>
      <c r="W873" s="135"/>
      <c r="X873" s="135"/>
      <c r="Y873" s="135"/>
      <c r="Z873" s="135"/>
    </row>
    <row r="874" spans="1:26" ht="23.25" customHeight="1">
      <c r="A874" s="135"/>
      <c r="B874" s="135"/>
      <c r="C874" s="135"/>
      <c r="D874" s="135"/>
      <c r="E874" s="135"/>
      <c r="F874" s="135"/>
      <c r="G874" s="135"/>
      <c r="H874" s="135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5"/>
      <c r="V874" s="135"/>
      <c r="W874" s="135"/>
      <c r="X874" s="135"/>
      <c r="Y874" s="135"/>
      <c r="Z874" s="135"/>
    </row>
    <row r="875" spans="1:26" ht="23.25" customHeight="1">
      <c r="A875" s="135"/>
      <c r="B875" s="135"/>
      <c r="C875" s="135"/>
      <c r="D875" s="135"/>
      <c r="E875" s="135"/>
      <c r="F875" s="135"/>
      <c r="G875" s="135"/>
      <c r="H875" s="135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5"/>
      <c r="V875" s="135"/>
      <c r="W875" s="135"/>
      <c r="X875" s="135"/>
      <c r="Y875" s="135"/>
      <c r="Z875" s="135"/>
    </row>
    <row r="876" spans="1:26" ht="23.25" customHeight="1">
      <c r="A876" s="135"/>
      <c r="B876" s="135"/>
      <c r="C876" s="135"/>
      <c r="D876" s="135"/>
      <c r="E876" s="135"/>
      <c r="F876" s="135"/>
      <c r="G876" s="135"/>
      <c r="H876" s="135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5"/>
      <c r="V876" s="135"/>
      <c r="W876" s="135"/>
      <c r="X876" s="135"/>
      <c r="Y876" s="135"/>
      <c r="Z876" s="135"/>
    </row>
    <row r="877" spans="1:26" ht="23.25" customHeight="1">
      <c r="A877" s="135"/>
      <c r="B877" s="135"/>
      <c r="C877" s="135"/>
      <c r="D877" s="135"/>
      <c r="E877" s="135"/>
      <c r="F877" s="135"/>
      <c r="G877" s="135"/>
      <c r="H877" s="135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5"/>
      <c r="V877" s="135"/>
      <c r="W877" s="135"/>
      <c r="X877" s="135"/>
      <c r="Y877" s="135"/>
      <c r="Z877" s="135"/>
    </row>
    <row r="878" spans="1:26" ht="23.25" customHeight="1">
      <c r="A878" s="135"/>
      <c r="B878" s="135"/>
      <c r="C878" s="135"/>
      <c r="D878" s="135"/>
      <c r="E878" s="135"/>
      <c r="F878" s="135"/>
      <c r="G878" s="135"/>
      <c r="H878" s="135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5"/>
      <c r="V878" s="135"/>
      <c r="W878" s="135"/>
      <c r="X878" s="135"/>
      <c r="Y878" s="135"/>
      <c r="Z878" s="135"/>
    </row>
    <row r="879" spans="1:26" ht="23.25" customHeight="1">
      <c r="A879" s="135"/>
      <c r="B879" s="135"/>
      <c r="C879" s="135"/>
      <c r="D879" s="135"/>
      <c r="E879" s="135"/>
      <c r="F879" s="135"/>
      <c r="G879" s="135"/>
      <c r="H879" s="135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5"/>
      <c r="V879" s="135"/>
      <c r="W879" s="135"/>
      <c r="X879" s="135"/>
      <c r="Y879" s="135"/>
      <c r="Z879" s="135"/>
    </row>
    <row r="880" spans="1:26" ht="23.25" customHeight="1">
      <c r="A880" s="135"/>
      <c r="B880" s="135"/>
      <c r="C880" s="135"/>
      <c r="D880" s="135"/>
      <c r="E880" s="135"/>
      <c r="F880" s="135"/>
      <c r="G880" s="135"/>
      <c r="H880" s="135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5"/>
      <c r="V880" s="135"/>
      <c r="W880" s="135"/>
      <c r="X880" s="135"/>
      <c r="Y880" s="135"/>
      <c r="Z880" s="135"/>
    </row>
    <row r="881" spans="1:26" ht="23.25" customHeight="1">
      <c r="A881" s="135"/>
      <c r="B881" s="135"/>
      <c r="C881" s="135"/>
      <c r="D881" s="135"/>
      <c r="E881" s="135"/>
      <c r="F881" s="135"/>
      <c r="G881" s="135"/>
      <c r="H881" s="135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5"/>
      <c r="V881" s="135"/>
      <c r="W881" s="135"/>
      <c r="X881" s="135"/>
      <c r="Y881" s="135"/>
      <c r="Z881" s="135"/>
    </row>
    <row r="882" spans="1:26" ht="23.25" customHeight="1">
      <c r="A882" s="135"/>
      <c r="B882" s="135"/>
      <c r="C882" s="135"/>
      <c r="D882" s="135"/>
      <c r="E882" s="135"/>
      <c r="F882" s="135"/>
      <c r="G882" s="135"/>
      <c r="H882" s="135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5"/>
      <c r="V882" s="135"/>
      <c r="W882" s="135"/>
      <c r="X882" s="135"/>
      <c r="Y882" s="135"/>
      <c r="Z882" s="135"/>
    </row>
    <row r="883" spans="1:26" ht="23.25" customHeight="1">
      <c r="A883" s="135"/>
      <c r="B883" s="135"/>
      <c r="C883" s="135"/>
      <c r="D883" s="135"/>
      <c r="E883" s="135"/>
      <c r="F883" s="135"/>
      <c r="G883" s="135"/>
      <c r="H883" s="135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5"/>
      <c r="V883" s="135"/>
      <c r="W883" s="135"/>
      <c r="X883" s="135"/>
      <c r="Y883" s="135"/>
      <c r="Z883" s="135"/>
    </row>
    <row r="884" spans="1:26" ht="23.25" customHeight="1">
      <c r="A884" s="135"/>
      <c r="B884" s="135"/>
      <c r="C884" s="135"/>
      <c r="D884" s="135"/>
      <c r="E884" s="135"/>
      <c r="F884" s="135"/>
      <c r="G884" s="135"/>
      <c r="H884" s="135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5"/>
      <c r="V884" s="135"/>
      <c r="W884" s="135"/>
      <c r="X884" s="135"/>
      <c r="Y884" s="135"/>
      <c r="Z884" s="135"/>
    </row>
    <row r="885" spans="1:26" ht="23.25" customHeight="1">
      <c r="A885" s="135"/>
      <c r="B885" s="135"/>
      <c r="C885" s="135"/>
      <c r="D885" s="135"/>
      <c r="E885" s="135"/>
      <c r="F885" s="135"/>
      <c r="G885" s="135"/>
      <c r="H885" s="135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5"/>
      <c r="V885" s="135"/>
      <c r="W885" s="135"/>
      <c r="X885" s="135"/>
      <c r="Y885" s="135"/>
      <c r="Z885" s="135"/>
    </row>
    <row r="886" spans="1:26" ht="23.25" customHeight="1">
      <c r="A886" s="135"/>
      <c r="B886" s="135"/>
      <c r="C886" s="135"/>
      <c r="D886" s="135"/>
      <c r="E886" s="135"/>
      <c r="F886" s="135"/>
      <c r="G886" s="135"/>
      <c r="H886" s="135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5"/>
      <c r="V886" s="135"/>
      <c r="W886" s="135"/>
      <c r="X886" s="135"/>
      <c r="Y886" s="135"/>
      <c r="Z886" s="135"/>
    </row>
    <row r="887" spans="1:26" ht="23.25" customHeight="1">
      <c r="A887" s="135"/>
      <c r="B887" s="135"/>
      <c r="C887" s="135"/>
      <c r="D887" s="135"/>
      <c r="E887" s="135"/>
      <c r="F887" s="135"/>
      <c r="G887" s="135"/>
      <c r="H887" s="135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5"/>
      <c r="V887" s="135"/>
      <c r="W887" s="135"/>
      <c r="X887" s="135"/>
      <c r="Y887" s="135"/>
      <c r="Z887" s="135"/>
    </row>
    <row r="888" spans="1:26" ht="23.25" customHeight="1">
      <c r="A888" s="135"/>
      <c r="B888" s="135"/>
      <c r="C888" s="135"/>
      <c r="D888" s="135"/>
      <c r="E888" s="135"/>
      <c r="F888" s="135"/>
      <c r="G888" s="135"/>
      <c r="H888" s="135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5"/>
      <c r="V888" s="135"/>
      <c r="W888" s="135"/>
      <c r="X888" s="135"/>
      <c r="Y888" s="135"/>
      <c r="Z888" s="135"/>
    </row>
    <row r="889" spans="1:26" ht="23.25" customHeight="1">
      <c r="A889" s="135"/>
      <c r="B889" s="135"/>
      <c r="C889" s="135"/>
      <c r="D889" s="135"/>
      <c r="E889" s="135"/>
      <c r="F889" s="135"/>
      <c r="G889" s="135"/>
      <c r="H889" s="135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5"/>
      <c r="V889" s="135"/>
      <c r="W889" s="135"/>
      <c r="X889" s="135"/>
      <c r="Y889" s="135"/>
      <c r="Z889" s="135"/>
    </row>
    <row r="890" spans="1:26" ht="23.25" customHeight="1">
      <c r="A890" s="135"/>
      <c r="B890" s="135"/>
      <c r="C890" s="135"/>
      <c r="D890" s="135"/>
      <c r="E890" s="135"/>
      <c r="F890" s="135"/>
      <c r="G890" s="135"/>
      <c r="H890" s="135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5"/>
      <c r="V890" s="135"/>
      <c r="W890" s="135"/>
      <c r="X890" s="135"/>
      <c r="Y890" s="135"/>
      <c r="Z890" s="135"/>
    </row>
    <row r="891" spans="1:26" ht="23.25" customHeight="1">
      <c r="A891" s="135"/>
      <c r="B891" s="135"/>
      <c r="C891" s="135"/>
      <c r="D891" s="135"/>
      <c r="E891" s="135"/>
      <c r="F891" s="135"/>
      <c r="G891" s="135"/>
      <c r="H891" s="135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5"/>
      <c r="V891" s="135"/>
      <c r="W891" s="135"/>
      <c r="X891" s="135"/>
      <c r="Y891" s="135"/>
      <c r="Z891" s="135"/>
    </row>
    <row r="892" spans="1:26" ht="23.25" customHeight="1">
      <c r="A892" s="135"/>
      <c r="B892" s="135"/>
      <c r="C892" s="135"/>
      <c r="D892" s="135"/>
      <c r="E892" s="135"/>
      <c r="F892" s="135"/>
      <c r="G892" s="135"/>
      <c r="H892" s="135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5"/>
      <c r="V892" s="135"/>
      <c r="W892" s="135"/>
      <c r="X892" s="135"/>
      <c r="Y892" s="135"/>
      <c r="Z892" s="135"/>
    </row>
    <row r="893" spans="1:26" ht="23.25" customHeight="1">
      <c r="A893" s="135"/>
      <c r="B893" s="135"/>
      <c r="C893" s="135"/>
      <c r="D893" s="135"/>
      <c r="E893" s="135"/>
      <c r="F893" s="135"/>
      <c r="G893" s="135"/>
      <c r="H893" s="135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5"/>
      <c r="V893" s="135"/>
      <c r="W893" s="135"/>
      <c r="X893" s="135"/>
      <c r="Y893" s="135"/>
      <c r="Z893" s="135"/>
    </row>
    <row r="894" spans="1:26" ht="23.25" customHeight="1">
      <c r="A894" s="135"/>
      <c r="B894" s="135"/>
      <c r="C894" s="135"/>
      <c r="D894" s="135"/>
      <c r="E894" s="135"/>
      <c r="F894" s="135"/>
      <c r="G894" s="135"/>
      <c r="H894" s="135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5"/>
      <c r="V894" s="135"/>
      <c r="W894" s="135"/>
      <c r="X894" s="135"/>
      <c r="Y894" s="135"/>
      <c r="Z894" s="135"/>
    </row>
    <row r="895" spans="1:26" ht="23.25" customHeight="1">
      <c r="A895" s="135"/>
      <c r="B895" s="135"/>
      <c r="C895" s="135"/>
      <c r="D895" s="135"/>
      <c r="E895" s="135"/>
      <c r="F895" s="135"/>
      <c r="G895" s="135"/>
      <c r="H895" s="135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5"/>
      <c r="V895" s="135"/>
      <c r="W895" s="135"/>
      <c r="X895" s="135"/>
      <c r="Y895" s="135"/>
      <c r="Z895" s="135"/>
    </row>
    <row r="896" spans="1:26" ht="23.25" customHeight="1">
      <c r="A896" s="135"/>
      <c r="B896" s="135"/>
      <c r="C896" s="135"/>
      <c r="D896" s="135"/>
      <c r="E896" s="135"/>
      <c r="F896" s="135"/>
      <c r="G896" s="135"/>
      <c r="H896" s="135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5"/>
      <c r="V896" s="135"/>
      <c r="W896" s="135"/>
      <c r="X896" s="135"/>
      <c r="Y896" s="135"/>
      <c r="Z896" s="135"/>
    </row>
    <row r="897" spans="1:26" ht="23.25" customHeight="1">
      <c r="A897" s="135"/>
      <c r="B897" s="135"/>
      <c r="C897" s="135"/>
      <c r="D897" s="135"/>
      <c r="E897" s="135"/>
      <c r="F897" s="135"/>
      <c r="G897" s="135"/>
      <c r="H897" s="135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5"/>
      <c r="V897" s="135"/>
      <c r="W897" s="135"/>
      <c r="X897" s="135"/>
      <c r="Y897" s="135"/>
      <c r="Z897" s="135"/>
    </row>
    <row r="898" spans="1:26" ht="23.25" customHeight="1">
      <c r="A898" s="135"/>
      <c r="B898" s="135"/>
      <c r="C898" s="135"/>
      <c r="D898" s="135"/>
      <c r="E898" s="135"/>
      <c r="F898" s="135"/>
      <c r="G898" s="135"/>
      <c r="H898" s="135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5"/>
      <c r="V898" s="135"/>
      <c r="W898" s="135"/>
      <c r="X898" s="135"/>
      <c r="Y898" s="135"/>
      <c r="Z898" s="135"/>
    </row>
    <row r="899" spans="1:26" ht="23.25" customHeight="1">
      <c r="A899" s="135"/>
      <c r="B899" s="135"/>
      <c r="C899" s="135"/>
      <c r="D899" s="135"/>
      <c r="E899" s="135"/>
      <c r="F899" s="135"/>
      <c r="G899" s="135"/>
      <c r="H899" s="135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5"/>
      <c r="V899" s="135"/>
      <c r="W899" s="135"/>
      <c r="X899" s="135"/>
      <c r="Y899" s="135"/>
      <c r="Z899" s="135"/>
    </row>
    <row r="900" spans="1:26" ht="23.25" customHeight="1">
      <c r="A900" s="135"/>
      <c r="B900" s="135"/>
      <c r="C900" s="135"/>
      <c r="D900" s="135"/>
      <c r="E900" s="135"/>
      <c r="F900" s="135"/>
      <c r="G900" s="135"/>
      <c r="H900" s="135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5"/>
      <c r="V900" s="135"/>
      <c r="W900" s="135"/>
      <c r="X900" s="135"/>
      <c r="Y900" s="135"/>
      <c r="Z900" s="135"/>
    </row>
    <row r="901" spans="1:26" ht="23.25" customHeight="1">
      <c r="A901" s="135"/>
      <c r="B901" s="135"/>
      <c r="C901" s="135"/>
      <c r="D901" s="135"/>
      <c r="E901" s="135"/>
      <c r="F901" s="135"/>
      <c r="G901" s="135"/>
      <c r="H901" s="135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5"/>
      <c r="V901" s="135"/>
      <c r="W901" s="135"/>
      <c r="X901" s="135"/>
      <c r="Y901" s="135"/>
      <c r="Z901" s="135"/>
    </row>
    <row r="902" spans="1:26" ht="23.25" customHeight="1">
      <c r="A902" s="135"/>
      <c r="B902" s="135"/>
      <c r="C902" s="135"/>
      <c r="D902" s="135"/>
      <c r="E902" s="135"/>
      <c r="F902" s="135"/>
      <c r="G902" s="135"/>
      <c r="H902" s="135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5"/>
      <c r="V902" s="135"/>
      <c r="W902" s="135"/>
      <c r="X902" s="135"/>
      <c r="Y902" s="135"/>
      <c r="Z902" s="135"/>
    </row>
    <row r="903" spans="1:26" ht="23.25" customHeight="1">
      <c r="A903" s="135"/>
      <c r="B903" s="135"/>
      <c r="C903" s="135"/>
      <c r="D903" s="135"/>
      <c r="E903" s="135"/>
      <c r="F903" s="135"/>
      <c r="G903" s="135"/>
      <c r="H903" s="135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5"/>
      <c r="V903" s="135"/>
      <c r="W903" s="135"/>
      <c r="X903" s="135"/>
      <c r="Y903" s="135"/>
      <c r="Z903" s="135"/>
    </row>
    <row r="904" spans="1:26" ht="23.25" customHeight="1">
      <c r="A904" s="135"/>
      <c r="B904" s="135"/>
      <c r="C904" s="135"/>
      <c r="D904" s="135"/>
      <c r="E904" s="135"/>
      <c r="F904" s="135"/>
      <c r="G904" s="135"/>
      <c r="H904" s="135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5"/>
      <c r="V904" s="135"/>
      <c r="W904" s="135"/>
      <c r="X904" s="135"/>
      <c r="Y904" s="135"/>
      <c r="Z904" s="135"/>
    </row>
    <row r="905" spans="1:26" ht="23.25" customHeight="1">
      <c r="A905" s="135"/>
      <c r="B905" s="135"/>
      <c r="C905" s="135"/>
      <c r="D905" s="135"/>
      <c r="E905" s="135"/>
      <c r="F905" s="135"/>
      <c r="G905" s="135"/>
      <c r="H905" s="135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5"/>
      <c r="V905" s="135"/>
      <c r="W905" s="135"/>
      <c r="X905" s="135"/>
      <c r="Y905" s="135"/>
      <c r="Z905" s="135"/>
    </row>
    <row r="906" spans="1:26" ht="23.25" customHeight="1">
      <c r="A906" s="135"/>
      <c r="B906" s="135"/>
      <c r="C906" s="135"/>
      <c r="D906" s="135"/>
      <c r="E906" s="135"/>
      <c r="F906" s="135"/>
      <c r="G906" s="135"/>
      <c r="H906" s="135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5"/>
      <c r="V906" s="135"/>
      <c r="W906" s="135"/>
      <c r="X906" s="135"/>
      <c r="Y906" s="135"/>
      <c r="Z906" s="135"/>
    </row>
    <row r="907" spans="1:26" ht="23.25" customHeight="1">
      <c r="A907" s="135"/>
      <c r="B907" s="135"/>
      <c r="C907" s="135"/>
      <c r="D907" s="135"/>
      <c r="E907" s="135"/>
      <c r="F907" s="135"/>
      <c r="G907" s="135"/>
      <c r="H907" s="135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5"/>
      <c r="V907" s="135"/>
      <c r="W907" s="135"/>
      <c r="X907" s="135"/>
      <c r="Y907" s="135"/>
      <c r="Z907" s="135"/>
    </row>
    <row r="908" spans="1:26" ht="23.25" customHeight="1">
      <c r="A908" s="135"/>
      <c r="B908" s="135"/>
      <c r="C908" s="135"/>
      <c r="D908" s="135"/>
      <c r="E908" s="135"/>
      <c r="F908" s="135"/>
      <c r="G908" s="135"/>
      <c r="H908" s="135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5"/>
      <c r="V908" s="135"/>
      <c r="W908" s="135"/>
      <c r="X908" s="135"/>
      <c r="Y908" s="135"/>
      <c r="Z908" s="135"/>
    </row>
    <row r="909" spans="1:26" ht="23.25" customHeight="1">
      <c r="A909" s="135"/>
      <c r="B909" s="135"/>
      <c r="C909" s="135"/>
      <c r="D909" s="135"/>
      <c r="E909" s="135"/>
      <c r="F909" s="135"/>
      <c r="G909" s="135"/>
      <c r="H909" s="135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5"/>
      <c r="V909" s="135"/>
      <c r="W909" s="135"/>
      <c r="X909" s="135"/>
      <c r="Y909" s="135"/>
      <c r="Z909" s="135"/>
    </row>
    <row r="910" spans="1:26" ht="23.25" customHeight="1">
      <c r="A910" s="135"/>
      <c r="B910" s="135"/>
      <c r="C910" s="135"/>
      <c r="D910" s="135"/>
      <c r="E910" s="135"/>
      <c r="F910" s="135"/>
      <c r="G910" s="135"/>
      <c r="H910" s="135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5"/>
      <c r="V910" s="135"/>
      <c r="W910" s="135"/>
      <c r="X910" s="135"/>
      <c r="Y910" s="135"/>
      <c r="Z910" s="135"/>
    </row>
    <row r="911" spans="1:26" ht="23.25" customHeight="1">
      <c r="A911" s="135"/>
      <c r="B911" s="135"/>
      <c r="C911" s="135"/>
      <c r="D911" s="135"/>
      <c r="E911" s="135"/>
      <c r="F911" s="135"/>
      <c r="G911" s="135"/>
      <c r="H911" s="135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5"/>
      <c r="V911" s="135"/>
      <c r="W911" s="135"/>
      <c r="X911" s="135"/>
      <c r="Y911" s="135"/>
      <c r="Z911" s="135"/>
    </row>
    <row r="912" spans="1:26" ht="23.25" customHeight="1">
      <c r="A912" s="135"/>
      <c r="B912" s="135"/>
      <c r="C912" s="135"/>
      <c r="D912" s="135"/>
      <c r="E912" s="135"/>
      <c r="F912" s="135"/>
      <c r="G912" s="135"/>
      <c r="H912" s="135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5"/>
      <c r="V912" s="135"/>
      <c r="W912" s="135"/>
      <c r="X912" s="135"/>
      <c r="Y912" s="135"/>
      <c r="Z912" s="135"/>
    </row>
    <row r="913" spans="1:26" ht="23.25" customHeight="1">
      <c r="A913" s="135"/>
      <c r="B913" s="135"/>
      <c r="C913" s="135"/>
      <c r="D913" s="135"/>
      <c r="E913" s="135"/>
      <c r="F913" s="135"/>
      <c r="G913" s="135"/>
      <c r="H913" s="135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5"/>
      <c r="V913" s="135"/>
      <c r="W913" s="135"/>
      <c r="X913" s="135"/>
      <c r="Y913" s="135"/>
      <c r="Z913" s="135"/>
    </row>
    <row r="914" spans="1:26" ht="23.25" customHeight="1">
      <c r="A914" s="135"/>
      <c r="B914" s="135"/>
      <c r="C914" s="135"/>
      <c r="D914" s="135"/>
      <c r="E914" s="135"/>
      <c r="F914" s="135"/>
      <c r="G914" s="135"/>
      <c r="H914" s="135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5"/>
      <c r="V914" s="135"/>
      <c r="W914" s="135"/>
      <c r="X914" s="135"/>
      <c r="Y914" s="135"/>
      <c r="Z914" s="135"/>
    </row>
    <row r="915" spans="1:26" ht="23.25" customHeight="1">
      <c r="A915" s="135"/>
      <c r="B915" s="135"/>
      <c r="C915" s="135"/>
      <c r="D915" s="135"/>
      <c r="E915" s="135"/>
      <c r="F915" s="135"/>
      <c r="G915" s="135"/>
      <c r="H915" s="135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5"/>
      <c r="V915" s="135"/>
      <c r="W915" s="135"/>
      <c r="X915" s="135"/>
      <c r="Y915" s="135"/>
      <c r="Z915" s="135"/>
    </row>
    <row r="916" spans="1:26" ht="23.25" customHeight="1">
      <c r="A916" s="135"/>
      <c r="B916" s="135"/>
      <c r="C916" s="135"/>
      <c r="D916" s="135"/>
      <c r="E916" s="135"/>
      <c r="F916" s="135"/>
      <c r="G916" s="135"/>
      <c r="H916" s="135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5"/>
      <c r="V916" s="135"/>
      <c r="W916" s="135"/>
      <c r="X916" s="135"/>
      <c r="Y916" s="135"/>
      <c r="Z916" s="135"/>
    </row>
    <row r="917" spans="1:26" ht="23.25" customHeight="1">
      <c r="A917" s="135"/>
      <c r="B917" s="135"/>
      <c r="C917" s="135"/>
      <c r="D917" s="135"/>
      <c r="E917" s="135"/>
      <c r="F917" s="135"/>
      <c r="G917" s="135"/>
      <c r="H917" s="135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5"/>
      <c r="V917" s="135"/>
      <c r="W917" s="135"/>
      <c r="X917" s="135"/>
      <c r="Y917" s="135"/>
      <c r="Z917" s="135"/>
    </row>
    <row r="918" spans="1:26" ht="23.25" customHeight="1">
      <c r="A918" s="135"/>
      <c r="B918" s="135"/>
      <c r="C918" s="135"/>
      <c r="D918" s="135"/>
      <c r="E918" s="135"/>
      <c r="F918" s="135"/>
      <c r="G918" s="135"/>
      <c r="H918" s="135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5"/>
      <c r="V918" s="135"/>
      <c r="W918" s="135"/>
      <c r="X918" s="135"/>
      <c r="Y918" s="135"/>
      <c r="Z918" s="135"/>
    </row>
    <row r="919" spans="1:26" ht="23.25" customHeight="1">
      <c r="A919" s="135"/>
      <c r="B919" s="135"/>
      <c r="C919" s="135"/>
      <c r="D919" s="135"/>
      <c r="E919" s="135"/>
      <c r="F919" s="135"/>
      <c r="G919" s="135"/>
      <c r="H919" s="135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5"/>
      <c r="V919" s="135"/>
      <c r="W919" s="135"/>
      <c r="X919" s="135"/>
      <c r="Y919" s="135"/>
      <c r="Z919" s="135"/>
    </row>
    <row r="920" spans="1:26" ht="23.25" customHeight="1">
      <c r="A920" s="135"/>
      <c r="B920" s="135"/>
      <c r="C920" s="135"/>
      <c r="D920" s="135"/>
      <c r="E920" s="135"/>
      <c r="F920" s="135"/>
      <c r="G920" s="135"/>
      <c r="H920" s="135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5"/>
      <c r="V920" s="135"/>
      <c r="W920" s="135"/>
      <c r="X920" s="135"/>
      <c r="Y920" s="135"/>
      <c r="Z920" s="135"/>
    </row>
    <row r="921" spans="1:26" ht="23.25" customHeight="1">
      <c r="A921" s="135"/>
      <c r="B921" s="135"/>
      <c r="C921" s="135"/>
      <c r="D921" s="135"/>
      <c r="E921" s="135"/>
      <c r="F921" s="135"/>
      <c r="G921" s="135"/>
      <c r="H921" s="135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5"/>
      <c r="V921" s="135"/>
      <c r="W921" s="135"/>
      <c r="X921" s="135"/>
      <c r="Y921" s="135"/>
      <c r="Z921" s="135"/>
    </row>
    <row r="922" spans="1:26" ht="23.25" customHeight="1">
      <c r="A922" s="135"/>
      <c r="B922" s="135"/>
      <c r="C922" s="135"/>
      <c r="D922" s="135"/>
      <c r="E922" s="135"/>
      <c r="F922" s="135"/>
      <c r="G922" s="135"/>
      <c r="H922" s="135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5"/>
      <c r="V922" s="135"/>
      <c r="W922" s="135"/>
      <c r="X922" s="135"/>
      <c r="Y922" s="135"/>
      <c r="Z922" s="135"/>
    </row>
    <row r="923" spans="1:26" ht="23.25" customHeight="1">
      <c r="A923" s="135"/>
      <c r="B923" s="135"/>
      <c r="C923" s="135"/>
      <c r="D923" s="135"/>
      <c r="E923" s="135"/>
      <c r="F923" s="135"/>
      <c r="G923" s="135"/>
      <c r="H923" s="135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5"/>
      <c r="V923" s="135"/>
      <c r="W923" s="135"/>
      <c r="X923" s="135"/>
      <c r="Y923" s="135"/>
      <c r="Z923" s="135"/>
    </row>
    <row r="924" spans="1:26" ht="23.25" customHeight="1">
      <c r="A924" s="135"/>
      <c r="B924" s="135"/>
      <c r="C924" s="135"/>
      <c r="D924" s="135"/>
      <c r="E924" s="135"/>
      <c r="F924" s="135"/>
      <c r="G924" s="135"/>
      <c r="H924" s="135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5"/>
      <c r="V924" s="135"/>
      <c r="W924" s="135"/>
      <c r="X924" s="135"/>
      <c r="Y924" s="135"/>
      <c r="Z924" s="135"/>
    </row>
    <row r="925" spans="1:26" ht="23.25" customHeight="1">
      <c r="A925" s="135"/>
      <c r="B925" s="135"/>
      <c r="C925" s="135"/>
      <c r="D925" s="135"/>
      <c r="E925" s="135"/>
      <c r="F925" s="135"/>
      <c r="G925" s="135"/>
      <c r="H925" s="135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5"/>
      <c r="V925" s="135"/>
      <c r="W925" s="135"/>
      <c r="X925" s="135"/>
      <c r="Y925" s="135"/>
      <c r="Z925" s="135"/>
    </row>
    <row r="926" spans="1:26" ht="23.25" customHeight="1">
      <c r="A926" s="135"/>
      <c r="B926" s="135"/>
      <c r="C926" s="135"/>
      <c r="D926" s="135"/>
      <c r="E926" s="135"/>
      <c r="F926" s="135"/>
      <c r="G926" s="135"/>
      <c r="H926" s="135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5"/>
      <c r="V926" s="135"/>
      <c r="W926" s="135"/>
      <c r="X926" s="135"/>
      <c r="Y926" s="135"/>
      <c r="Z926" s="135"/>
    </row>
    <row r="927" spans="1:26" ht="23.25" customHeight="1">
      <c r="A927" s="135"/>
      <c r="B927" s="135"/>
      <c r="C927" s="135"/>
      <c r="D927" s="135"/>
      <c r="E927" s="135"/>
      <c r="F927" s="135"/>
      <c r="G927" s="135"/>
      <c r="H927" s="135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5"/>
      <c r="V927" s="135"/>
      <c r="W927" s="135"/>
      <c r="X927" s="135"/>
      <c r="Y927" s="135"/>
      <c r="Z927" s="135"/>
    </row>
    <row r="928" spans="1:26" ht="23.25" customHeight="1">
      <c r="A928" s="135"/>
      <c r="B928" s="135"/>
      <c r="C928" s="135"/>
      <c r="D928" s="135"/>
      <c r="E928" s="135"/>
      <c r="F928" s="135"/>
      <c r="G928" s="135"/>
      <c r="H928" s="135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5"/>
      <c r="V928" s="135"/>
      <c r="W928" s="135"/>
      <c r="X928" s="135"/>
      <c r="Y928" s="135"/>
      <c r="Z928" s="135"/>
    </row>
    <row r="929" spans="1:26" ht="23.25" customHeight="1">
      <c r="A929" s="135"/>
      <c r="B929" s="135"/>
      <c r="C929" s="135"/>
      <c r="D929" s="135"/>
      <c r="E929" s="135"/>
      <c r="F929" s="135"/>
      <c r="G929" s="135"/>
      <c r="H929" s="135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5"/>
      <c r="V929" s="135"/>
      <c r="W929" s="135"/>
      <c r="X929" s="135"/>
      <c r="Y929" s="135"/>
      <c r="Z929" s="135"/>
    </row>
    <row r="930" spans="1:26" ht="23.25" customHeight="1">
      <c r="A930" s="135"/>
      <c r="B930" s="135"/>
      <c r="C930" s="135"/>
      <c r="D930" s="135"/>
      <c r="E930" s="135"/>
      <c r="F930" s="135"/>
      <c r="G930" s="135"/>
      <c r="H930" s="135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5"/>
      <c r="V930" s="135"/>
      <c r="W930" s="135"/>
      <c r="X930" s="135"/>
      <c r="Y930" s="135"/>
      <c r="Z930" s="135"/>
    </row>
    <row r="931" spans="1:26" ht="23.25" customHeight="1">
      <c r="A931" s="135"/>
      <c r="B931" s="135"/>
      <c r="C931" s="135"/>
      <c r="D931" s="135"/>
      <c r="E931" s="135"/>
      <c r="F931" s="135"/>
      <c r="G931" s="135"/>
      <c r="H931" s="135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5"/>
      <c r="V931" s="135"/>
      <c r="W931" s="135"/>
      <c r="X931" s="135"/>
      <c r="Y931" s="135"/>
      <c r="Z931" s="135"/>
    </row>
    <row r="932" spans="1:26" ht="23.25" customHeight="1">
      <c r="A932" s="135"/>
      <c r="B932" s="135"/>
      <c r="C932" s="135"/>
      <c r="D932" s="135"/>
      <c r="E932" s="135"/>
      <c r="F932" s="135"/>
      <c r="G932" s="135"/>
      <c r="H932" s="135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5"/>
      <c r="V932" s="135"/>
      <c r="W932" s="135"/>
      <c r="X932" s="135"/>
      <c r="Y932" s="135"/>
      <c r="Z932" s="135"/>
    </row>
    <row r="933" spans="1:26" ht="23.25" customHeight="1">
      <c r="A933" s="135"/>
      <c r="B933" s="135"/>
      <c r="C933" s="135"/>
      <c r="D933" s="135"/>
      <c r="E933" s="135"/>
      <c r="F933" s="135"/>
      <c r="G933" s="135"/>
      <c r="H933" s="135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5"/>
      <c r="V933" s="135"/>
      <c r="W933" s="135"/>
      <c r="X933" s="135"/>
      <c r="Y933" s="135"/>
      <c r="Z933" s="135"/>
    </row>
    <row r="934" spans="1:26" ht="23.25" customHeight="1">
      <c r="A934" s="135"/>
      <c r="B934" s="135"/>
      <c r="C934" s="135"/>
      <c r="D934" s="135"/>
      <c r="E934" s="135"/>
      <c r="F934" s="135"/>
      <c r="G934" s="135"/>
      <c r="H934" s="135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5"/>
      <c r="V934" s="135"/>
      <c r="W934" s="135"/>
      <c r="X934" s="135"/>
      <c r="Y934" s="135"/>
      <c r="Z934" s="135"/>
    </row>
    <row r="935" spans="1:26" ht="23.25" customHeight="1">
      <c r="A935" s="135"/>
      <c r="B935" s="135"/>
      <c r="C935" s="135"/>
      <c r="D935" s="135"/>
      <c r="E935" s="135"/>
      <c r="F935" s="135"/>
      <c r="G935" s="135"/>
      <c r="H935" s="135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5"/>
      <c r="V935" s="135"/>
      <c r="W935" s="135"/>
      <c r="X935" s="135"/>
      <c r="Y935" s="135"/>
      <c r="Z935" s="135"/>
    </row>
    <row r="936" spans="1:26" ht="23.25" customHeight="1">
      <c r="A936" s="135"/>
      <c r="B936" s="135"/>
      <c r="C936" s="135"/>
      <c r="D936" s="135"/>
      <c r="E936" s="135"/>
      <c r="F936" s="135"/>
      <c r="G936" s="135"/>
      <c r="H936" s="135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5"/>
      <c r="V936" s="135"/>
      <c r="W936" s="135"/>
      <c r="X936" s="135"/>
      <c r="Y936" s="135"/>
      <c r="Z936" s="135"/>
    </row>
    <row r="937" spans="1:26" ht="23.25" customHeight="1">
      <c r="A937" s="135"/>
      <c r="B937" s="135"/>
      <c r="C937" s="135"/>
      <c r="D937" s="135"/>
      <c r="E937" s="135"/>
      <c r="F937" s="135"/>
      <c r="G937" s="135"/>
      <c r="H937" s="135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5"/>
      <c r="V937" s="135"/>
      <c r="W937" s="135"/>
      <c r="X937" s="135"/>
      <c r="Y937" s="135"/>
      <c r="Z937" s="135"/>
    </row>
    <row r="938" spans="1:26" ht="23.25" customHeight="1">
      <c r="A938" s="135"/>
      <c r="B938" s="135"/>
      <c r="C938" s="135"/>
      <c r="D938" s="135"/>
      <c r="E938" s="135"/>
      <c r="F938" s="135"/>
      <c r="G938" s="135"/>
      <c r="H938" s="135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5"/>
      <c r="V938" s="135"/>
      <c r="W938" s="135"/>
      <c r="X938" s="135"/>
      <c r="Y938" s="135"/>
      <c r="Z938" s="135"/>
    </row>
    <row r="939" spans="1:26" ht="23.25" customHeight="1">
      <c r="A939" s="135"/>
      <c r="B939" s="135"/>
      <c r="C939" s="135"/>
      <c r="D939" s="135"/>
      <c r="E939" s="135"/>
      <c r="F939" s="135"/>
      <c r="G939" s="135"/>
      <c r="H939" s="135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5"/>
      <c r="V939" s="135"/>
      <c r="W939" s="135"/>
      <c r="X939" s="135"/>
      <c r="Y939" s="135"/>
      <c r="Z939" s="135"/>
    </row>
    <row r="940" spans="1:26" ht="23.25" customHeight="1">
      <c r="A940" s="135"/>
      <c r="B940" s="135"/>
      <c r="C940" s="135"/>
      <c r="D940" s="135"/>
      <c r="E940" s="135"/>
      <c r="F940" s="135"/>
      <c r="G940" s="135"/>
      <c r="H940" s="135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5"/>
      <c r="V940" s="135"/>
      <c r="W940" s="135"/>
      <c r="X940" s="135"/>
      <c r="Y940" s="135"/>
      <c r="Z940" s="135"/>
    </row>
    <row r="941" spans="1:26" ht="23.25" customHeight="1">
      <c r="A941" s="135"/>
      <c r="B941" s="135"/>
      <c r="C941" s="135"/>
      <c r="D941" s="135"/>
      <c r="E941" s="135"/>
      <c r="F941" s="135"/>
      <c r="G941" s="135"/>
      <c r="H941" s="135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5"/>
      <c r="V941" s="135"/>
      <c r="W941" s="135"/>
      <c r="X941" s="135"/>
      <c r="Y941" s="135"/>
      <c r="Z941" s="135"/>
    </row>
    <row r="942" spans="1:26" ht="23.25" customHeight="1">
      <c r="A942" s="135"/>
      <c r="B942" s="135"/>
      <c r="C942" s="135"/>
      <c r="D942" s="135"/>
      <c r="E942" s="135"/>
      <c r="F942" s="135"/>
      <c r="G942" s="135"/>
      <c r="H942" s="135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5"/>
      <c r="V942" s="135"/>
      <c r="W942" s="135"/>
      <c r="X942" s="135"/>
      <c r="Y942" s="135"/>
      <c r="Z942" s="135"/>
    </row>
    <row r="943" spans="1:26" ht="23.25" customHeight="1">
      <c r="A943" s="135"/>
      <c r="B943" s="135"/>
      <c r="C943" s="135"/>
      <c r="D943" s="135"/>
      <c r="E943" s="135"/>
      <c r="F943" s="135"/>
      <c r="G943" s="135"/>
      <c r="H943" s="135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5"/>
      <c r="V943" s="135"/>
      <c r="W943" s="135"/>
      <c r="X943" s="135"/>
      <c r="Y943" s="135"/>
      <c r="Z943" s="135"/>
    </row>
    <row r="944" spans="1:26" ht="23.25" customHeight="1">
      <c r="A944" s="135"/>
      <c r="B944" s="135"/>
      <c r="C944" s="135"/>
      <c r="D944" s="135"/>
      <c r="E944" s="135"/>
      <c r="F944" s="135"/>
      <c r="G944" s="135"/>
      <c r="H944" s="135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5"/>
      <c r="V944" s="135"/>
      <c r="W944" s="135"/>
      <c r="X944" s="135"/>
      <c r="Y944" s="135"/>
      <c r="Z944" s="135"/>
    </row>
    <row r="945" spans="1:26" ht="23.25" customHeight="1">
      <c r="A945" s="135"/>
      <c r="B945" s="135"/>
      <c r="C945" s="135"/>
      <c r="D945" s="135"/>
      <c r="E945" s="135"/>
      <c r="F945" s="135"/>
      <c r="G945" s="135"/>
      <c r="H945" s="135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5"/>
      <c r="V945" s="135"/>
      <c r="W945" s="135"/>
      <c r="X945" s="135"/>
      <c r="Y945" s="135"/>
      <c r="Z945" s="135"/>
    </row>
    <row r="946" spans="1:26" ht="23.25" customHeight="1">
      <c r="A946" s="135"/>
      <c r="B946" s="135"/>
      <c r="C946" s="135"/>
      <c r="D946" s="135"/>
      <c r="E946" s="135"/>
      <c r="F946" s="135"/>
      <c r="G946" s="135"/>
      <c r="H946" s="135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5"/>
      <c r="V946" s="135"/>
      <c r="W946" s="135"/>
      <c r="X946" s="135"/>
      <c r="Y946" s="135"/>
      <c r="Z946" s="135"/>
    </row>
    <row r="947" spans="1:26" ht="23.25" customHeight="1">
      <c r="A947" s="135"/>
      <c r="B947" s="135"/>
      <c r="C947" s="135"/>
      <c r="D947" s="135"/>
      <c r="E947" s="135"/>
      <c r="F947" s="135"/>
      <c r="G947" s="135"/>
      <c r="H947" s="135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5"/>
      <c r="V947" s="135"/>
      <c r="W947" s="135"/>
      <c r="X947" s="135"/>
      <c r="Y947" s="135"/>
      <c r="Z947" s="135"/>
    </row>
    <row r="948" spans="1:26" ht="23.25" customHeight="1">
      <c r="A948" s="135"/>
      <c r="B948" s="135"/>
      <c r="C948" s="135"/>
      <c r="D948" s="135"/>
      <c r="E948" s="135"/>
      <c r="F948" s="135"/>
      <c r="G948" s="135"/>
      <c r="H948" s="135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5"/>
      <c r="V948" s="135"/>
      <c r="W948" s="135"/>
      <c r="X948" s="135"/>
      <c r="Y948" s="135"/>
      <c r="Z948" s="135"/>
    </row>
    <row r="949" spans="1:26" ht="23.25" customHeight="1">
      <c r="A949" s="135"/>
      <c r="B949" s="135"/>
      <c r="C949" s="135"/>
      <c r="D949" s="135"/>
      <c r="E949" s="135"/>
      <c r="F949" s="135"/>
      <c r="G949" s="135"/>
      <c r="H949" s="135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5"/>
      <c r="V949" s="135"/>
      <c r="W949" s="135"/>
      <c r="X949" s="135"/>
      <c r="Y949" s="135"/>
      <c r="Z949" s="135"/>
    </row>
    <row r="950" spans="1:26" ht="23.25" customHeight="1">
      <c r="A950" s="135"/>
      <c r="B950" s="135"/>
      <c r="C950" s="135"/>
      <c r="D950" s="135"/>
      <c r="E950" s="135"/>
      <c r="F950" s="135"/>
      <c r="G950" s="135"/>
      <c r="H950" s="135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5"/>
      <c r="V950" s="135"/>
      <c r="W950" s="135"/>
      <c r="X950" s="135"/>
      <c r="Y950" s="135"/>
      <c r="Z950" s="135"/>
    </row>
    <row r="951" spans="1:26" ht="23.25" customHeight="1">
      <c r="A951" s="135"/>
      <c r="B951" s="135"/>
      <c r="C951" s="135"/>
      <c r="D951" s="135"/>
      <c r="E951" s="135"/>
      <c r="F951" s="135"/>
      <c r="G951" s="135"/>
      <c r="H951" s="135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5"/>
      <c r="V951" s="135"/>
      <c r="W951" s="135"/>
      <c r="X951" s="135"/>
      <c r="Y951" s="135"/>
      <c r="Z951" s="135"/>
    </row>
    <row r="952" spans="1:26" ht="23.25" customHeight="1">
      <c r="A952" s="135"/>
      <c r="B952" s="135"/>
      <c r="C952" s="135"/>
      <c r="D952" s="135"/>
      <c r="E952" s="135"/>
      <c r="F952" s="135"/>
      <c r="G952" s="135"/>
      <c r="H952" s="135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5"/>
      <c r="V952" s="135"/>
      <c r="W952" s="135"/>
      <c r="X952" s="135"/>
      <c r="Y952" s="135"/>
      <c r="Z952" s="135"/>
    </row>
    <row r="953" spans="1:26" ht="23.25" customHeight="1">
      <c r="A953" s="135"/>
      <c r="B953" s="135"/>
      <c r="C953" s="135"/>
      <c r="D953" s="135"/>
      <c r="E953" s="135"/>
      <c r="F953" s="135"/>
      <c r="G953" s="135"/>
      <c r="H953" s="135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5"/>
      <c r="V953" s="135"/>
      <c r="W953" s="135"/>
      <c r="X953" s="135"/>
      <c r="Y953" s="135"/>
      <c r="Z953" s="135"/>
    </row>
    <row r="954" spans="1:26" ht="23.25" customHeight="1">
      <c r="A954" s="135"/>
      <c r="B954" s="135"/>
      <c r="C954" s="135"/>
      <c r="D954" s="135"/>
      <c r="E954" s="135"/>
      <c r="F954" s="135"/>
      <c r="G954" s="135"/>
      <c r="H954" s="135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5"/>
      <c r="V954" s="135"/>
      <c r="W954" s="135"/>
      <c r="X954" s="135"/>
      <c r="Y954" s="135"/>
      <c r="Z954" s="135"/>
    </row>
    <row r="955" spans="1:26" ht="23.25" customHeight="1">
      <c r="A955" s="135"/>
      <c r="B955" s="135"/>
      <c r="C955" s="135"/>
      <c r="D955" s="135"/>
      <c r="E955" s="135"/>
      <c r="F955" s="135"/>
      <c r="G955" s="135"/>
      <c r="H955" s="135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5"/>
      <c r="V955" s="135"/>
      <c r="W955" s="135"/>
      <c r="X955" s="135"/>
      <c r="Y955" s="135"/>
      <c r="Z955" s="135"/>
    </row>
    <row r="956" spans="1:26" ht="23.25" customHeight="1">
      <c r="A956" s="135"/>
      <c r="B956" s="135"/>
      <c r="C956" s="135"/>
      <c r="D956" s="135"/>
      <c r="E956" s="135"/>
      <c r="F956" s="135"/>
      <c r="G956" s="135"/>
      <c r="H956" s="135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5"/>
      <c r="V956" s="135"/>
      <c r="W956" s="135"/>
      <c r="X956" s="135"/>
      <c r="Y956" s="135"/>
      <c r="Z956" s="135"/>
    </row>
    <row r="957" spans="1:26" ht="23.25" customHeight="1">
      <c r="A957" s="135"/>
      <c r="B957" s="135"/>
      <c r="C957" s="135"/>
      <c r="D957" s="135"/>
      <c r="E957" s="135"/>
      <c r="F957" s="135"/>
      <c r="G957" s="135"/>
      <c r="H957" s="135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5"/>
      <c r="V957" s="135"/>
      <c r="W957" s="135"/>
      <c r="X957" s="135"/>
      <c r="Y957" s="135"/>
      <c r="Z957" s="135"/>
    </row>
    <row r="958" spans="1:26" ht="23.25" customHeight="1">
      <c r="A958" s="135"/>
      <c r="B958" s="135"/>
      <c r="C958" s="135"/>
      <c r="D958" s="135"/>
      <c r="E958" s="135"/>
      <c r="F958" s="135"/>
      <c r="G958" s="135"/>
      <c r="H958" s="135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5"/>
      <c r="V958" s="135"/>
      <c r="W958" s="135"/>
      <c r="X958" s="135"/>
      <c r="Y958" s="135"/>
      <c r="Z958" s="135"/>
    </row>
    <row r="959" spans="1:26" ht="23.25" customHeight="1">
      <c r="A959" s="135"/>
      <c r="B959" s="135"/>
      <c r="C959" s="135"/>
      <c r="D959" s="135"/>
      <c r="E959" s="135"/>
      <c r="F959" s="135"/>
      <c r="G959" s="135"/>
      <c r="H959" s="135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5"/>
      <c r="V959" s="135"/>
      <c r="W959" s="135"/>
      <c r="X959" s="135"/>
      <c r="Y959" s="135"/>
      <c r="Z959" s="135"/>
    </row>
    <row r="960" spans="1:26" ht="23.25" customHeight="1">
      <c r="A960" s="135"/>
      <c r="B960" s="135"/>
      <c r="C960" s="135"/>
      <c r="D960" s="135"/>
      <c r="E960" s="135"/>
      <c r="F960" s="135"/>
      <c r="G960" s="135"/>
      <c r="H960" s="135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5"/>
      <c r="V960" s="135"/>
      <c r="W960" s="135"/>
      <c r="X960" s="135"/>
      <c r="Y960" s="135"/>
      <c r="Z960" s="135"/>
    </row>
    <row r="961" spans="1:26" ht="23.25" customHeight="1">
      <c r="A961" s="135"/>
      <c r="B961" s="135"/>
      <c r="C961" s="135"/>
      <c r="D961" s="135"/>
      <c r="E961" s="135"/>
      <c r="F961" s="135"/>
      <c r="G961" s="135"/>
      <c r="H961" s="135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5"/>
      <c r="V961" s="135"/>
      <c r="W961" s="135"/>
      <c r="X961" s="135"/>
      <c r="Y961" s="135"/>
      <c r="Z961" s="135"/>
    </row>
    <row r="962" spans="1:26" ht="23.25" customHeight="1">
      <c r="A962" s="135"/>
      <c r="B962" s="135"/>
      <c r="C962" s="135"/>
      <c r="D962" s="135"/>
      <c r="E962" s="135"/>
      <c r="F962" s="135"/>
      <c r="G962" s="135"/>
      <c r="H962" s="135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5"/>
      <c r="V962" s="135"/>
      <c r="W962" s="135"/>
      <c r="X962" s="135"/>
      <c r="Y962" s="135"/>
      <c r="Z962" s="135"/>
    </row>
    <row r="963" spans="1:26" ht="23.25" customHeight="1">
      <c r="A963" s="135"/>
      <c r="B963" s="135"/>
      <c r="C963" s="135"/>
      <c r="D963" s="135"/>
      <c r="E963" s="135"/>
      <c r="F963" s="135"/>
      <c r="G963" s="135"/>
      <c r="H963" s="135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5"/>
      <c r="V963" s="135"/>
      <c r="W963" s="135"/>
      <c r="X963" s="135"/>
      <c r="Y963" s="135"/>
      <c r="Z963" s="135"/>
    </row>
    <row r="964" spans="1:26" ht="23.25" customHeight="1">
      <c r="A964" s="135"/>
      <c r="B964" s="135"/>
      <c r="C964" s="135"/>
      <c r="D964" s="135"/>
      <c r="E964" s="135"/>
      <c r="F964" s="135"/>
      <c r="G964" s="135"/>
      <c r="H964" s="135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5"/>
      <c r="V964" s="135"/>
      <c r="W964" s="135"/>
      <c r="X964" s="135"/>
      <c r="Y964" s="135"/>
      <c r="Z964" s="135"/>
    </row>
    <row r="965" spans="1:26" ht="23.25" customHeight="1">
      <c r="A965" s="135"/>
      <c r="B965" s="135"/>
      <c r="C965" s="135"/>
      <c r="D965" s="135"/>
      <c r="E965" s="135"/>
      <c r="F965" s="135"/>
      <c r="G965" s="135"/>
      <c r="H965" s="135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5"/>
      <c r="V965" s="135"/>
      <c r="W965" s="135"/>
      <c r="X965" s="135"/>
      <c r="Y965" s="135"/>
      <c r="Z965" s="135"/>
    </row>
    <row r="966" spans="1:26" ht="23.25" customHeight="1">
      <c r="A966" s="135"/>
      <c r="B966" s="135"/>
      <c r="C966" s="135"/>
      <c r="D966" s="135"/>
      <c r="E966" s="135"/>
      <c r="F966" s="135"/>
      <c r="G966" s="135"/>
      <c r="H966" s="135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5"/>
      <c r="V966" s="135"/>
      <c r="W966" s="135"/>
      <c r="X966" s="135"/>
      <c r="Y966" s="135"/>
      <c r="Z966" s="135"/>
    </row>
    <row r="967" spans="1:26" ht="23.25" customHeight="1">
      <c r="A967" s="135"/>
      <c r="B967" s="135"/>
      <c r="C967" s="135"/>
      <c r="D967" s="135"/>
      <c r="E967" s="135"/>
      <c r="F967" s="135"/>
      <c r="G967" s="135"/>
      <c r="H967" s="135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5"/>
      <c r="V967" s="135"/>
      <c r="W967" s="135"/>
      <c r="X967" s="135"/>
      <c r="Y967" s="135"/>
      <c r="Z967" s="135"/>
    </row>
    <row r="968" spans="1:26" ht="23.25" customHeight="1">
      <c r="A968" s="135"/>
      <c r="B968" s="135"/>
      <c r="C968" s="135"/>
      <c r="D968" s="135"/>
      <c r="E968" s="135"/>
      <c r="F968" s="135"/>
      <c r="G968" s="135"/>
      <c r="H968" s="135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5"/>
      <c r="V968" s="135"/>
      <c r="W968" s="135"/>
      <c r="X968" s="135"/>
      <c r="Y968" s="135"/>
      <c r="Z968" s="135"/>
    </row>
    <row r="969" spans="1:26" ht="23.25" customHeight="1">
      <c r="A969" s="135"/>
      <c r="B969" s="135"/>
      <c r="C969" s="135"/>
      <c r="D969" s="135"/>
      <c r="E969" s="135"/>
      <c r="F969" s="135"/>
      <c r="G969" s="135"/>
      <c r="H969" s="135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5"/>
      <c r="V969" s="135"/>
      <c r="W969" s="135"/>
      <c r="X969" s="135"/>
      <c r="Y969" s="135"/>
      <c r="Z969" s="135"/>
    </row>
    <row r="970" spans="1:26" ht="23.25" customHeight="1">
      <c r="A970" s="135"/>
      <c r="B970" s="135"/>
      <c r="C970" s="135"/>
      <c r="D970" s="135"/>
      <c r="E970" s="135"/>
      <c r="F970" s="135"/>
      <c r="G970" s="135"/>
      <c r="H970" s="135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5"/>
      <c r="V970" s="135"/>
      <c r="W970" s="135"/>
      <c r="X970" s="135"/>
      <c r="Y970" s="135"/>
      <c r="Z970" s="135"/>
    </row>
    <row r="971" spans="1:26" ht="23.25" customHeight="1">
      <c r="A971" s="135"/>
      <c r="B971" s="135"/>
      <c r="C971" s="135"/>
      <c r="D971" s="135"/>
      <c r="E971" s="135"/>
      <c r="F971" s="135"/>
      <c r="G971" s="135"/>
      <c r="H971" s="135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5"/>
      <c r="V971" s="135"/>
      <c r="W971" s="135"/>
      <c r="X971" s="135"/>
      <c r="Y971" s="135"/>
      <c r="Z971" s="135"/>
    </row>
    <row r="972" spans="1:26" ht="23.25" customHeight="1">
      <c r="A972" s="135"/>
      <c r="B972" s="135"/>
      <c r="C972" s="135"/>
      <c r="D972" s="135"/>
      <c r="E972" s="135"/>
      <c r="F972" s="135"/>
      <c r="G972" s="135"/>
      <c r="H972" s="135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5"/>
      <c r="V972" s="135"/>
      <c r="W972" s="135"/>
      <c r="X972" s="135"/>
      <c r="Y972" s="135"/>
      <c r="Z972" s="135"/>
    </row>
    <row r="973" spans="1:26" ht="23.25" customHeight="1">
      <c r="A973" s="135"/>
      <c r="B973" s="135"/>
      <c r="C973" s="135"/>
      <c r="D973" s="135"/>
      <c r="E973" s="135"/>
      <c r="F973" s="135"/>
      <c r="G973" s="135"/>
      <c r="H973" s="135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5"/>
      <c r="V973" s="135"/>
      <c r="W973" s="135"/>
      <c r="X973" s="135"/>
      <c r="Y973" s="135"/>
      <c r="Z973" s="135"/>
    </row>
    <row r="974" spans="1:26" ht="23.25" customHeight="1">
      <c r="A974" s="135"/>
      <c r="B974" s="135"/>
      <c r="C974" s="135"/>
      <c r="D974" s="135"/>
      <c r="E974" s="135"/>
      <c r="F974" s="135"/>
      <c r="G974" s="135"/>
      <c r="H974" s="135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5"/>
      <c r="V974" s="135"/>
      <c r="W974" s="135"/>
      <c r="X974" s="135"/>
      <c r="Y974" s="135"/>
      <c r="Z974" s="135"/>
    </row>
    <row r="975" spans="1:26" ht="23.25" customHeight="1">
      <c r="A975" s="135"/>
      <c r="B975" s="135"/>
      <c r="C975" s="135"/>
      <c r="D975" s="135"/>
      <c r="E975" s="135"/>
      <c r="F975" s="135"/>
      <c r="G975" s="135"/>
      <c r="H975" s="135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5"/>
      <c r="V975" s="135"/>
      <c r="W975" s="135"/>
      <c r="X975" s="135"/>
      <c r="Y975" s="135"/>
      <c r="Z975" s="135"/>
    </row>
    <row r="976" spans="1:26" ht="23.25" customHeight="1">
      <c r="A976" s="135"/>
      <c r="B976" s="135"/>
      <c r="C976" s="135"/>
      <c r="D976" s="135"/>
      <c r="E976" s="135"/>
      <c r="F976" s="135"/>
      <c r="G976" s="135"/>
      <c r="H976" s="135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5"/>
      <c r="V976" s="135"/>
      <c r="W976" s="135"/>
      <c r="X976" s="135"/>
      <c r="Y976" s="135"/>
      <c r="Z976" s="135"/>
    </row>
    <row r="977" spans="1:26" ht="23.25" customHeight="1">
      <c r="A977" s="135"/>
      <c r="B977" s="135"/>
      <c r="C977" s="135"/>
      <c r="D977" s="135"/>
      <c r="E977" s="135"/>
      <c r="F977" s="135"/>
      <c r="G977" s="135"/>
      <c r="H977" s="135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5"/>
      <c r="V977" s="135"/>
      <c r="W977" s="135"/>
      <c r="X977" s="135"/>
      <c r="Y977" s="135"/>
      <c r="Z977" s="135"/>
    </row>
    <row r="978" spans="1:26" ht="23.25" customHeight="1">
      <c r="A978" s="135"/>
      <c r="B978" s="135"/>
      <c r="C978" s="135"/>
      <c r="D978" s="135"/>
      <c r="E978" s="135"/>
      <c r="F978" s="135"/>
      <c r="G978" s="135"/>
      <c r="H978" s="135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5"/>
      <c r="V978" s="135"/>
      <c r="W978" s="135"/>
      <c r="X978" s="135"/>
      <c r="Y978" s="135"/>
      <c r="Z978" s="135"/>
    </row>
    <row r="979" spans="1:26" ht="23.25" customHeight="1">
      <c r="A979" s="135"/>
      <c r="B979" s="135"/>
      <c r="C979" s="135"/>
      <c r="D979" s="135"/>
      <c r="E979" s="135"/>
      <c r="F979" s="135"/>
      <c r="G979" s="135"/>
      <c r="H979" s="135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5"/>
      <c r="V979" s="135"/>
      <c r="W979" s="135"/>
      <c r="X979" s="135"/>
      <c r="Y979" s="135"/>
      <c r="Z979" s="135"/>
    </row>
    <row r="980" spans="1:26" ht="23.25" customHeight="1">
      <c r="A980" s="135"/>
      <c r="B980" s="135"/>
      <c r="C980" s="135"/>
      <c r="D980" s="135"/>
      <c r="E980" s="135"/>
      <c r="F980" s="135"/>
      <c r="G980" s="135"/>
      <c r="H980" s="135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5"/>
      <c r="V980" s="135"/>
      <c r="W980" s="135"/>
      <c r="X980" s="135"/>
      <c r="Y980" s="135"/>
      <c r="Z980" s="135"/>
    </row>
    <row r="981" spans="1:26" ht="23.25" customHeight="1">
      <c r="A981" s="135"/>
      <c r="B981" s="135"/>
      <c r="C981" s="135"/>
      <c r="D981" s="135"/>
      <c r="E981" s="135"/>
      <c r="F981" s="135"/>
      <c r="G981" s="135"/>
      <c r="H981" s="135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5"/>
      <c r="V981" s="135"/>
      <c r="W981" s="135"/>
      <c r="X981" s="135"/>
      <c r="Y981" s="135"/>
      <c r="Z981" s="135"/>
    </row>
    <row r="982" spans="1:26" ht="23.25" customHeight="1">
      <c r="A982" s="135"/>
      <c r="B982" s="135"/>
      <c r="C982" s="135"/>
      <c r="D982" s="135"/>
      <c r="E982" s="135"/>
      <c r="F982" s="135"/>
      <c r="G982" s="135"/>
      <c r="H982" s="135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5"/>
      <c r="V982" s="135"/>
      <c r="W982" s="135"/>
      <c r="X982" s="135"/>
      <c r="Y982" s="135"/>
      <c r="Z982" s="135"/>
    </row>
    <row r="983" spans="1:26" ht="23.25" customHeight="1">
      <c r="A983" s="135"/>
      <c r="B983" s="135"/>
      <c r="C983" s="135"/>
      <c r="D983" s="135"/>
      <c r="E983" s="135"/>
      <c r="F983" s="135"/>
      <c r="G983" s="135"/>
      <c r="H983" s="135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5"/>
      <c r="V983" s="135"/>
      <c r="W983" s="135"/>
      <c r="X983" s="135"/>
      <c r="Y983" s="135"/>
      <c r="Z983" s="135"/>
    </row>
    <row r="984" spans="1:26" ht="23.25" customHeight="1">
      <c r="A984" s="135"/>
      <c r="B984" s="135"/>
      <c r="C984" s="135"/>
      <c r="D984" s="135"/>
      <c r="E984" s="135"/>
      <c r="F984" s="135"/>
      <c r="G984" s="135"/>
      <c r="H984" s="135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5"/>
      <c r="V984" s="135"/>
      <c r="W984" s="135"/>
      <c r="X984" s="135"/>
      <c r="Y984" s="135"/>
      <c r="Z984" s="135"/>
    </row>
    <row r="985" spans="1:26" ht="23.25" customHeight="1">
      <c r="A985" s="135"/>
      <c r="B985" s="135"/>
      <c r="C985" s="135"/>
      <c r="D985" s="135"/>
      <c r="E985" s="135"/>
      <c r="F985" s="135"/>
      <c r="G985" s="135"/>
      <c r="H985" s="135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5"/>
      <c r="V985" s="135"/>
      <c r="W985" s="135"/>
      <c r="X985" s="135"/>
      <c r="Y985" s="135"/>
      <c r="Z985" s="135"/>
    </row>
    <row r="986" spans="1:26" ht="23.25" customHeight="1">
      <c r="A986" s="135"/>
      <c r="B986" s="135"/>
      <c r="C986" s="135"/>
      <c r="D986" s="135"/>
      <c r="E986" s="135"/>
      <c r="F986" s="135"/>
      <c r="G986" s="135"/>
      <c r="H986" s="135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5"/>
      <c r="V986" s="135"/>
      <c r="W986" s="135"/>
      <c r="X986" s="135"/>
      <c r="Y986" s="135"/>
      <c r="Z986" s="135"/>
    </row>
    <row r="987" spans="1:26" ht="23.25" customHeight="1">
      <c r="A987" s="135"/>
      <c r="B987" s="135"/>
      <c r="C987" s="135"/>
      <c r="D987" s="135"/>
      <c r="E987" s="135"/>
      <c r="F987" s="135"/>
      <c r="G987" s="135"/>
      <c r="H987" s="135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5"/>
      <c r="V987" s="135"/>
      <c r="W987" s="135"/>
      <c r="X987" s="135"/>
      <c r="Y987" s="135"/>
      <c r="Z987" s="135"/>
    </row>
    <row r="988" spans="1:26" ht="23.25" customHeight="1">
      <c r="A988" s="135"/>
      <c r="B988" s="135"/>
      <c r="C988" s="135"/>
      <c r="D988" s="135"/>
      <c r="E988" s="135"/>
      <c r="F988" s="135"/>
      <c r="G988" s="135"/>
      <c r="H988" s="135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5"/>
      <c r="V988" s="135"/>
      <c r="W988" s="135"/>
      <c r="X988" s="135"/>
      <c r="Y988" s="135"/>
      <c r="Z988" s="135"/>
    </row>
    <row r="989" spans="1:26" ht="23.25" customHeight="1">
      <c r="A989" s="135"/>
      <c r="B989" s="135"/>
      <c r="C989" s="135"/>
      <c r="D989" s="135"/>
      <c r="E989" s="135"/>
      <c r="F989" s="135"/>
      <c r="G989" s="135"/>
      <c r="H989" s="135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5"/>
      <c r="V989" s="135"/>
      <c r="W989" s="135"/>
      <c r="X989" s="135"/>
      <c r="Y989" s="135"/>
      <c r="Z989" s="135"/>
    </row>
    <row r="990" spans="1:26" ht="23.25" customHeight="1">
      <c r="A990" s="135"/>
      <c r="B990" s="135"/>
      <c r="C990" s="135"/>
      <c r="D990" s="135"/>
      <c r="E990" s="135"/>
      <c r="F990" s="135"/>
      <c r="G990" s="135"/>
      <c r="H990" s="135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5"/>
      <c r="V990" s="135"/>
      <c r="W990" s="135"/>
      <c r="X990" s="135"/>
      <c r="Y990" s="135"/>
      <c r="Z990" s="135"/>
    </row>
    <row r="991" spans="1:26" ht="23.25" customHeight="1">
      <c r="A991" s="135"/>
      <c r="B991" s="135"/>
      <c r="C991" s="135"/>
      <c r="D991" s="135"/>
      <c r="E991" s="135"/>
      <c r="F991" s="135"/>
      <c r="G991" s="135"/>
      <c r="H991" s="135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5"/>
      <c r="V991" s="135"/>
      <c r="W991" s="135"/>
      <c r="X991" s="135"/>
      <c r="Y991" s="135"/>
      <c r="Z991" s="135"/>
    </row>
    <row r="992" spans="1:26" ht="23.25" customHeight="1">
      <c r="A992" s="135"/>
      <c r="B992" s="135"/>
      <c r="C992" s="135"/>
      <c r="D992" s="135"/>
      <c r="E992" s="135"/>
      <c r="F992" s="135"/>
      <c r="G992" s="135"/>
      <c r="H992" s="135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5"/>
      <c r="V992" s="135"/>
      <c r="W992" s="135"/>
      <c r="X992" s="135"/>
      <c r="Y992" s="135"/>
      <c r="Z992" s="135"/>
    </row>
    <row r="993" spans="1:26" ht="23.25" customHeight="1">
      <c r="A993" s="135"/>
      <c r="B993" s="135"/>
      <c r="C993" s="135"/>
      <c r="D993" s="135"/>
      <c r="E993" s="135"/>
      <c r="F993" s="135"/>
      <c r="G993" s="135"/>
      <c r="H993" s="135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5"/>
      <c r="V993" s="135"/>
      <c r="W993" s="135"/>
      <c r="X993" s="135"/>
      <c r="Y993" s="135"/>
      <c r="Z993" s="135"/>
    </row>
    <row r="994" spans="1:26" ht="23.25" customHeight="1">
      <c r="A994" s="135"/>
      <c r="B994" s="135"/>
      <c r="C994" s="135"/>
      <c r="D994" s="135"/>
      <c r="E994" s="135"/>
      <c r="F994" s="135"/>
      <c r="G994" s="135"/>
      <c r="H994" s="135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5"/>
      <c r="V994" s="135"/>
      <c r="W994" s="135"/>
      <c r="X994" s="135"/>
      <c r="Y994" s="135"/>
      <c r="Z994" s="135"/>
    </row>
    <row r="995" spans="1:26" ht="23.25" customHeight="1">
      <c r="A995" s="135"/>
      <c r="B995" s="135"/>
      <c r="C995" s="135"/>
      <c r="D995" s="135"/>
      <c r="E995" s="135"/>
      <c r="F995" s="135"/>
      <c r="G995" s="135"/>
      <c r="H995" s="135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5"/>
      <c r="V995" s="135"/>
      <c r="W995" s="135"/>
      <c r="X995" s="135"/>
      <c r="Y995" s="135"/>
      <c r="Z995" s="135"/>
    </row>
    <row r="996" spans="1:26" ht="23.25" customHeight="1">
      <c r="A996" s="135"/>
      <c r="B996" s="135"/>
      <c r="C996" s="135"/>
      <c r="D996" s="135"/>
      <c r="E996" s="135"/>
      <c r="F996" s="135"/>
      <c r="G996" s="135"/>
      <c r="H996" s="135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5"/>
      <c r="V996" s="135"/>
      <c r="W996" s="135"/>
      <c r="X996" s="135"/>
      <c r="Y996" s="135"/>
      <c r="Z996" s="135"/>
    </row>
    <row r="997" spans="1:26" ht="23.25" customHeight="1">
      <c r="A997" s="135"/>
      <c r="B997" s="135"/>
      <c r="C997" s="135"/>
      <c r="D997" s="135"/>
      <c r="E997" s="135"/>
      <c r="F997" s="135"/>
      <c r="G997" s="135"/>
      <c r="H997" s="135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5"/>
      <c r="V997" s="135"/>
      <c r="W997" s="135"/>
      <c r="X997" s="135"/>
      <c r="Y997" s="135"/>
      <c r="Z997" s="135"/>
    </row>
    <row r="998" spans="1:26" ht="23.25" customHeight="1">
      <c r="A998" s="135"/>
      <c r="B998" s="135"/>
      <c r="C998" s="135"/>
      <c r="D998" s="135"/>
      <c r="E998" s="135"/>
      <c r="F998" s="135"/>
      <c r="G998" s="135"/>
      <c r="H998" s="135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5"/>
      <c r="V998" s="135"/>
      <c r="W998" s="135"/>
      <c r="X998" s="135"/>
      <c r="Y998" s="135"/>
      <c r="Z998" s="135"/>
    </row>
    <row r="999" spans="1:26" ht="23.25" customHeight="1">
      <c r="A999" s="135"/>
      <c r="B999" s="135"/>
      <c r="C999" s="135"/>
      <c r="D999" s="135"/>
      <c r="E999" s="135"/>
      <c r="F999" s="135"/>
      <c r="G999" s="135"/>
      <c r="H999" s="135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5"/>
      <c r="V999" s="135"/>
      <c r="W999" s="135"/>
      <c r="X999" s="135"/>
      <c r="Y999" s="135"/>
      <c r="Z999" s="135"/>
    </row>
    <row r="1000" spans="1:26" ht="23.25" customHeight="1">
      <c r="A1000" s="135"/>
      <c r="B1000" s="135"/>
      <c r="C1000" s="135"/>
      <c r="D1000" s="135"/>
      <c r="E1000" s="135"/>
      <c r="F1000" s="135"/>
      <c r="G1000" s="135"/>
      <c r="H1000" s="135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5"/>
      <c r="V1000" s="135"/>
      <c r="W1000" s="135"/>
      <c r="X1000" s="135"/>
      <c r="Y1000" s="135"/>
      <c r="Z1000" s="135"/>
    </row>
    <row r="1001" spans="1:26" ht="23.25" customHeight="1">
      <c r="A1001" s="135"/>
      <c r="B1001" s="135"/>
      <c r="C1001" s="135"/>
      <c r="D1001" s="135"/>
      <c r="E1001" s="135"/>
      <c r="F1001" s="135"/>
      <c r="G1001" s="135"/>
      <c r="H1001" s="135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5"/>
      <c r="V1001" s="135"/>
      <c r="W1001" s="135"/>
      <c r="X1001" s="135"/>
      <c r="Y1001" s="135"/>
      <c r="Z1001" s="135"/>
    </row>
    <row r="1002" spans="1:26" ht="23.25" customHeight="1">
      <c r="A1002" s="135"/>
      <c r="B1002" s="135"/>
      <c r="C1002" s="135"/>
      <c r="D1002" s="135"/>
      <c r="E1002" s="135"/>
      <c r="F1002" s="135"/>
      <c r="G1002" s="135"/>
      <c r="H1002" s="135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5"/>
      <c r="V1002" s="135"/>
      <c r="W1002" s="135"/>
      <c r="X1002" s="135"/>
      <c r="Y1002" s="135"/>
      <c r="Z1002" s="135"/>
    </row>
    <row r="1003" spans="1:26" ht="23.25" customHeight="1">
      <c r="A1003" s="135"/>
      <c r="B1003" s="135"/>
      <c r="C1003" s="135"/>
      <c r="D1003" s="135"/>
      <c r="E1003" s="135"/>
      <c r="F1003" s="135"/>
      <c r="G1003" s="135"/>
      <c r="H1003" s="135"/>
      <c r="I1003" s="139"/>
      <c r="J1003" s="139"/>
      <c r="K1003" s="139"/>
      <c r="L1003" s="139"/>
      <c r="M1003" s="139"/>
      <c r="N1003" s="139"/>
      <c r="O1003" s="139"/>
      <c r="P1003" s="139"/>
      <c r="Q1003" s="139"/>
      <c r="R1003" s="139"/>
      <c r="S1003" s="139"/>
      <c r="T1003" s="139"/>
      <c r="U1003" s="135"/>
      <c r="V1003" s="135"/>
      <c r="W1003" s="135"/>
      <c r="X1003" s="135"/>
      <c r="Y1003" s="135"/>
      <c r="Z1003" s="135"/>
    </row>
    <row r="1004" spans="1:26" ht="23.25" customHeight="1">
      <c r="A1004" s="135"/>
      <c r="B1004" s="135"/>
      <c r="C1004" s="135"/>
      <c r="D1004" s="135"/>
      <c r="E1004" s="135"/>
      <c r="F1004" s="135"/>
      <c r="G1004" s="135"/>
      <c r="H1004" s="135"/>
      <c r="I1004" s="139"/>
      <c r="J1004" s="139"/>
      <c r="K1004" s="139"/>
      <c r="L1004" s="139"/>
      <c r="M1004" s="139"/>
      <c r="N1004" s="139"/>
      <c r="O1004" s="139"/>
      <c r="P1004" s="139"/>
      <c r="Q1004" s="139"/>
      <c r="R1004" s="139"/>
      <c r="S1004" s="139"/>
      <c r="T1004" s="139"/>
      <c r="U1004" s="135"/>
      <c r="V1004" s="135"/>
      <c r="W1004" s="135"/>
      <c r="X1004" s="135"/>
      <c r="Y1004" s="135"/>
      <c r="Z1004" s="135"/>
    </row>
  </sheetData>
  <mergeCells count="8">
    <mergeCell ref="J14:K14"/>
    <mergeCell ref="O14:P14"/>
    <mergeCell ref="B15:C15"/>
    <mergeCell ref="A7:D7"/>
    <mergeCell ref="A8:D8"/>
    <mergeCell ref="A9:D9"/>
    <mergeCell ref="J11:P11"/>
    <mergeCell ref="M12:N12"/>
  </mergeCells>
  <dataValidations count="1">
    <dataValidation type="decimal" allowBlank="1" showInputMessage="1" showErrorMessage="1" prompt="Input Error - The term of the loan should be a whole number between 1 and 30" sqref="D14" xr:uid="{00000000-0002-0000-0600-000000000000}">
      <formula1>1</formula1>
      <formula2>30</formula2>
    </dataValidation>
  </dataValidations>
  <pageMargins left="0.7" right="0.7" top="0.75" bottom="0.75" header="0" footer="0"/>
  <pageSetup orientation="portrait"/>
  <headerFooter>
    <oddFooter>&amp;R(c) 2019 - The Rueth Team of Fairway Indepent Mortgage.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ABF8F"/>
  </sheetPr>
  <dimension ref="A1:Z1004"/>
  <sheetViews>
    <sheetView topLeftCell="A5" workbookViewId="0">
      <selection activeCell="F21" sqref="F21"/>
    </sheetView>
  </sheetViews>
  <sheetFormatPr defaultColWidth="14.42578125" defaultRowHeight="15"/>
  <cols>
    <col min="1" max="1" width="62" customWidth="1"/>
    <col min="2" max="4" width="26.140625" customWidth="1"/>
    <col min="5" max="6" width="26.42578125" customWidth="1"/>
    <col min="7" max="23" width="9.140625" customWidth="1"/>
    <col min="24" max="26" width="8.7109375" customWidth="1"/>
  </cols>
  <sheetData>
    <row r="1" spans="1:26" ht="31.5">
      <c r="A1" s="133" t="s">
        <v>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23.25">
      <c r="A2" s="135" t="s">
        <v>1</v>
      </c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.75">
      <c r="A3" s="136" t="s">
        <v>2</v>
      </c>
      <c r="B3" s="13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136" t="s">
        <v>3</v>
      </c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23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23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23.25">
      <c r="A7" s="164">
        <f>Input!F13</f>
        <v>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23.25">
      <c r="A8" s="164">
        <f>Input!H14</f>
        <v>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23.25">
      <c r="A9" s="165" t="str">
        <f>Input!F15</f>
        <v>Duplex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23.25">
      <c r="A10" s="196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23.25">
      <c r="A11" s="30" t="s">
        <v>64</v>
      </c>
      <c r="B11" s="31">
        <f>Input!I19</f>
        <v>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23.25">
      <c r="A12" s="32" t="s">
        <v>27</v>
      </c>
      <c r="B12" s="33">
        <f>Input!I21</f>
        <v>0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23.25">
      <c r="A13" s="32" t="s">
        <v>65</v>
      </c>
      <c r="B13" s="33">
        <f>Input!I22+Input!I23+Input!I21</f>
        <v>0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23.25">
      <c r="A14" s="32" t="s">
        <v>128</v>
      </c>
      <c r="B14" s="33">
        <f>Input!I26</f>
        <v>0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23.25">
      <c r="A15" s="32" t="s">
        <v>40</v>
      </c>
      <c r="B15" s="34">
        <f>Input!I29</f>
        <v>0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23.25">
      <c r="A16" s="32" t="s">
        <v>67</v>
      </c>
      <c r="B16" s="35">
        <f>Input!I28</f>
        <v>0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23.25">
      <c r="A17" s="36"/>
      <c r="B17" s="37"/>
      <c r="C17" s="135"/>
      <c r="D17" s="135"/>
      <c r="E17" s="135"/>
      <c r="F17" s="135"/>
      <c r="G17" s="135"/>
      <c r="H17" s="135"/>
      <c r="I17" s="135"/>
      <c r="J17" s="135"/>
      <c r="K17" s="135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23.25">
      <c r="A18" s="32" t="s">
        <v>68</v>
      </c>
      <c r="B18" s="35">
        <f ca="1">'P3 - Payoff'!D15</f>
        <v>0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23.25">
      <c r="A19" s="38" t="s">
        <v>69</v>
      </c>
      <c r="B19" s="39">
        <f ca="1">IFERROR('P3 - Payoff'!D24, 0)</f>
        <v>0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23.25">
      <c r="A20" s="135"/>
      <c r="B20" s="167"/>
      <c r="C20" s="135"/>
      <c r="D20" s="135"/>
      <c r="E20" s="135"/>
      <c r="F20" s="135"/>
      <c r="G20" s="135"/>
      <c r="H20" s="135"/>
      <c r="I20" s="135"/>
      <c r="J20" s="135"/>
      <c r="K20" s="135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46.5">
      <c r="A21" s="40" t="s">
        <v>70</v>
      </c>
      <c r="B21" s="41" t="s">
        <v>71</v>
      </c>
      <c r="C21" s="41" t="s">
        <v>72</v>
      </c>
      <c r="D21" s="42" t="str">
        <f ca="1">"At Retirement in "&amp;Input!I17&amp;" Years"</f>
        <v>At Retirement in 30 Years</v>
      </c>
      <c r="E21" s="135"/>
      <c r="F21" s="135"/>
      <c r="G21" s="135"/>
      <c r="H21" s="135"/>
      <c r="I21" s="135"/>
      <c r="J21" s="135"/>
      <c r="K21" s="135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23.25">
      <c r="A22" s="43" t="s">
        <v>73</v>
      </c>
      <c r="B22" s="44">
        <f ca="1">IFERROR('P3 - Payoff'!D19,0)</f>
        <v>0</v>
      </c>
      <c r="C22" s="44">
        <f ca="1">IFERROR(VLOOKUP(36,'P3 - Payoff'!A30:H390,2), 0)</f>
        <v>0</v>
      </c>
      <c r="D22" s="45">
        <f ca="1">IFERROR(IF(B19&lt;B16, 0, VLOOKUP(Input!I17*12,'P3 - Payoff'!A30:H390,2)), 0)</f>
        <v>0</v>
      </c>
      <c r="E22" s="135"/>
      <c r="F22" s="135"/>
      <c r="G22" s="135"/>
      <c r="H22" s="135"/>
      <c r="I22" s="135"/>
      <c r="J22" s="135"/>
      <c r="K22" s="135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23.25">
      <c r="A23" s="43" t="s">
        <v>126</v>
      </c>
      <c r="B23" s="44">
        <f>(Input!I35+ Input!$I$36+Input!I37)/12</f>
        <v>0</v>
      </c>
      <c r="C23" s="44">
        <f>((Input!I35+ Input!$I$36+Input!I37)/12)*(1+Input!$I$31)^3</f>
        <v>0</v>
      </c>
      <c r="D23" s="46">
        <f ca="1">((Input!I35+ Input!$I$36+Input!I37)/12)*(1+Input!$I$31)^Input!I17</f>
        <v>0</v>
      </c>
      <c r="E23" s="135"/>
      <c r="F23" s="135"/>
      <c r="G23" s="135"/>
      <c r="H23" s="135"/>
      <c r="I23" s="135"/>
      <c r="J23" s="135"/>
      <c r="K23" s="135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23.25">
      <c r="A24" s="43" t="s">
        <v>75</v>
      </c>
      <c r="B24" s="44">
        <f>Input!$I$38/12</f>
        <v>0</v>
      </c>
      <c r="C24" s="44">
        <f>(Input!$I$38/12)*(1+Input!$I$31)^3</f>
        <v>0</v>
      </c>
      <c r="D24" s="46">
        <f ca="1">(Input!$I$38/12)*(1+Input!$I$31)^Input!I17</f>
        <v>0</v>
      </c>
      <c r="E24" s="135"/>
      <c r="F24" s="135"/>
      <c r="G24" s="135"/>
      <c r="H24" s="135"/>
      <c r="I24" s="135"/>
      <c r="J24" s="135"/>
      <c r="K24" s="135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23.25">
      <c r="A25" s="43" t="s">
        <v>28</v>
      </c>
      <c r="B25" s="44">
        <f>SUM(Input!$F$39:$F$41)/12</f>
        <v>321.66666666666669</v>
      </c>
      <c r="C25" s="44">
        <f>(SUM(Input!$F$39:$F$41)/12)*(1+Input!$F$31)^3</f>
        <v>321.66666666666669</v>
      </c>
      <c r="D25" s="46">
        <f ca="1">(SUM(Input!$F$39:$F$41)/12)*(1+Input!$F$31)^Input!F17</f>
        <v>321.66666666666669</v>
      </c>
      <c r="E25" s="135"/>
      <c r="F25" s="135"/>
      <c r="G25" s="135"/>
      <c r="H25" s="135"/>
      <c r="I25" s="135"/>
      <c r="J25" s="135"/>
      <c r="K25" s="135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23.25">
      <c r="A26" s="47"/>
      <c r="B26" s="48"/>
      <c r="C26" s="48"/>
      <c r="D26" s="49"/>
      <c r="E26" s="135"/>
      <c r="F26" s="135"/>
      <c r="G26" s="135"/>
      <c r="H26" s="135"/>
      <c r="I26" s="135"/>
      <c r="J26" s="135"/>
      <c r="K26" s="135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23.25">
      <c r="A27" s="43" t="s">
        <v>76</v>
      </c>
      <c r="B27" s="44">
        <f>Input!$I$48/12</f>
        <v>0</v>
      </c>
      <c r="C27" s="44">
        <f>(Input!$I$48/12)*(1+Input!$I$32)^3</f>
        <v>0</v>
      </c>
      <c r="D27" s="46">
        <f ca="1">(Input!$I$48/12)*(1+Input!$I$32)^Input!I17</f>
        <v>0</v>
      </c>
      <c r="E27" s="135"/>
      <c r="F27" s="135"/>
      <c r="G27" s="135"/>
      <c r="H27" s="135"/>
      <c r="I27" s="135"/>
      <c r="J27" s="135"/>
      <c r="K27" s="135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23.25">
      <c r="A28" s="43" t="s">
        <v>77</v>
      </c>
      <c r="B28" s="44">
        <f t="shared" ref="B28:D28" ca="1" si="0">SUM(B22:B25)</f>
        <v>321.66666666666669</v>
      </c>
      <c r="C28" s="44">
        <f t="shared" ca="1" si="0"/>
        <v>321.66666666666669</v>
      </c>
      <c r="D28" s="46">
        <f t="shared" ca="1" si="0"/>
        <v>321.66666666666669</v>
      </c>
      <c r="E28" s="135"/>
      <c r="F28" s="135"/>
      <c r="G28" s="135"/>
      <c r="H28" s="135"/>
      <c r="I28" s="135"/>
      <c r="J28" s="135"/>
      <c r="K28" s="135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23.25">
      <c r="A29" s="47"/>
      <c r="B29" s="48"/>
      <c r="C29" s="48"/>
      <c r="D29" s="49"/>
      <c r="E29" s="135"/>
      <c r="F29" s="135"/>
      <c r="G29" s="135"/>
      <c r="H29" s="135"/>
      <c r="I29" s="135"/>
      <c r="J29" s="135"/>
      <c r="K29" s="135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>
      <c r="A30" s="50" t="s">
        <v>78</v>
      </c>
      <c r="B30" s="51">
        <f t="shared" ref="B30:D30" ca="1" si="1">B27-B28</f>
        <v>-321.66666666666669</v>
      </c>
      <c r="C30" s="51">
        <f t="shared" ca="1" si="1"/>
        <v>-321.66666666666669</v>
      </c>
      <c r="D30" s="52">
        <f t="shared" ca="1" si="1"/>
        <v>-321.66666666666669</v>
      </c>
      <c r="E30" s="135"/>
      <c r="F30" s="135"/>
      <c r="G30" s="135"/>
      <c r="H30" s="135"/>
      <c r="I30" s="135"/>
      <c r="J30" s="135"/>
      <c r="K30" s="135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23.25">
      <c r="A31" s="53"/>
      <c r="B31" s="53"/>
      <c r="C31" s="53"/>
      <c r="D31" s="53"/>
      <c r="E31" s="135"/>
      <c r="F31" s="135"/>
      <c r="G31" s="135"/>
      <c r="H31" s="135"/>
      <c r="I31" s="135"/>
      <c r="J31" s="135"/>
      <c r="K31" s="135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46.5">
      <c r="A32" s="40" t="s">
        <v>79</v>
      </c>
      <c r="B32" s="41" t="s">
        <v>71</v>
      </c>
      <c r="C32" s="41" t="s">
        <v>72</v>
      </c>
      <c r="D32" s="42" t="str">
        <f ca="1">"At Retirement in "&amp;Input!C17&amp;" Years"</f>
        <v>At Retirement in 31 Years</v>
      </c>
      <c r="E32" s="135"/>
      <c r="F32" s="135"/>
      <c r="G32" s="135"/>
      <c r="H32" s="135"/>
      <c r="I32" s="135"/>
      <c r="J32" s="135"/>
      <c r="K32" s="135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23.25">
      <c r="A33" s="54" t="s">
        <v>80</v>
      </c>
      <c r="B33" s="55">
        <f ca="1">B30*12</f>
        <v>-3860</v>
      </c>
      <c r="C33" s="55">
        <f ca="1">C30*12*3</f>
        <v>-11580</v>
      </c>
      <c r="D33" s="56">
        <f ca="1">D30*12*Input!I17</f>
        <v>-115800</v>
      </c>
      <c r="E33" s="135"/>
      <c r="F33" s="135"/>
      <c r="G33" s="135"/>
      <c r="H33" s="135"/>
      <c r="I33" s="135"/>
      <c r="J33" s="135"/>
      <c r="K33" s="135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23.25">
      <c r="A34" s="57" t="s">
        <v>81</v>
      </c>
      <c r="B34" s="58">
        <f ca="1">IFERROR(B33/B13,0)*0</f>
        <v>0</v>
      </c>
      <c r="C34" s="58">
        <f ca="1">IFERROR(C33/C13,0)*0</f>
        <v>0</v>
      </c>
      <c r="D34" s="58">
        <f ca="1">IFERROR(D33/D13,0)*0</f>
        <v>0</v>
      </c>
      <c r="E34" s="135"/>
      <c r="F34" s="135"/>
      <c r="G34" s="135"/>
      <c r="H34" s="135"/>
      <c r="I34" s="135"/>
      <c r="J34" s="135"/>
      <c r="K34" s="135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23.25">
      <c r="A35" s="60" t="s">
        <v>33</v>
      </c>
      <c r="B35" s="61">
        <f ca="1">IFERROR(SUM('P3 - Payoff'!F41),0)</f>
        <v>0</v>
      </c>
      <c r="C35" s="61">
        <f ca="1">IFERROR(VLOOKUP(36, 'P3 - Payoff'!A30:H390, 6), 0)</f>
        <v>0</v>
      </c>
      <c r="D35" s="62">
        <f ca="1">IFERROR(IF(VLOOKUP(Input!I17*12,'P3 - Payoff'!A30:H390,6)="",B14,VLOOKUP(Input!I17*12,'P3 - Payoff'!A30:H390,6)), 0)</f>
        <v>0</v>
      </c>
      <c r="E35" s="135"/>
      <c r="F35" s="135"/>
      <c r="G35" s="135"/>
      <c r="H35" s="135"/>
      <c r="I35" s="135"/>
      <c r="J35" s="135"/>
      <c r="K35" s="135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23.25">
      <c r="A36" s="57" t="s">
        <v>82</v>
      </c>
      <c r="B36" s="58">
        <f ca="1">IFERROR(B35/B13, 0)</f>
        <v>0</v>
      </c>
      <c r="C36" s="58">
        <f ca="1">IFERROR(C35/C13, 0)</f>
        <v>0</v>
      </c>
      <c r="D36" s="58">
        <f ca="1">IFERROR(D35/D13, 0)</f>
        <v>0</v>
      </c>
      <c r="E36" s="135"/>
      <c r="F36" s="135"/>
      <c r="G36" s="135"/>
      <c r="H36" s="135"/>
      <c r="I36" s="135"/>
      <c r="J36" s="135"/>
      <c r="K36" s="135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23.25">
      <c r="A37" s="60" t="s">
        <v>34</v>
      </c>
      <c r="B37" s="61">
        <f>Input!I19*Input!I30</f>
        <v>0</v>
      </c>
      <c r="C37" s="61">
        <f>(Input!$I$19*(1+Input!$I$30)^3)-B11</f>
        <v>0</v>
      </c>
      <c r="D37" s="62">
        <f ca="1">((Input!$I$19*(1+Input!$I$30)^Input!I17))-B11</f>
        <v>0</v>
      </c>
      <c r="E37" s="135"/>
      <c r="F37" s="135"/>
      <c r="G37" s="135"/>
      <c r="H37" s="135"/>
      <c r="I37" s="135"/>
      <c r="J37" s="135"/>
      <c r="K37" s="135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23.25">
      <c r="A38" s="57" t="s">
        <v>83</v>
      </c>
      <c r="B38" s="58">
        <f>IFERROR(B37/B13, 0)</f>
        <v>0</v>
      </c>
      <c r="C38" s="58">
        <f>IFERROR(C37/C13, 0)</f>
        <v>0</v>
      </c>
      <c r="D38" s="58">
        <f ca="1">IFERROR(D37/D13, 0)</f>
        <v>0</v>
      </c>
      <c r="E38" s="135"/>
      <c r="F38" s="135"/>
      <c r="G38" s="135"/>
      <c r="H38" s="135"/>
      <c r="I38" s="135"/>
      <c r="J38" s="135"/>
      <c r="K38" s="135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23.25">
      <c r="A39" s="63" t="s">
        <v>84</v>
      </c>
      <c r="B39" s="64">
        <f t="shared" ref="B39:D39" ca="1" si="2">SUM(B38+B36+B34)</f>
        <v>0</v>
      </c>
      <c r="C39" s="64">
        <f t="shared" ca="1" si="2"/>
        <v>0</v>
      </c>
      <c r="D39" s="65">
        <f t="shared" ca="1" si="2"/>
        <v>0</v>
      </c>
      <c r="E39" s="135"/>
      <c r="F39" s="135"/>
      <c r="G39" s="135"/>
      <c r="H39" s="135"/>
      <c r="I39" s="135"/>
      <c r="J39" s="135"/>
      <c r="K39" s="135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23.25">
      <c r="A40" s="60" t="s">
        <v>36</v>
      </c>
      <c r="B40" s="66">
        <f>(0.85*B11)/27.5</f>
        <v>0</v>
      </c>
      <c r="C40" s="66">
        <f>B40*3</f>
        <v>0</v>
      </c>
      <c r="D40" s="67">
        <f ca="1">IF(Input!F17&lt;27.5,((('P3 - Financials'!B11*85%)/27.5)*Input!F17), ('P3 - Financials'!B11*85%))</f>
        <v>0</v>
      </c>
      <c r="E40" s="135"/>
      <c r="F40" s="135"/>
      <c r="G40" s="135"/>
      <c r="H40" s="135"/>
      <c r="I40" s="135"/>
      <c r="J40" s="135"/>
      <c r="K40" s="135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23.25">
      <c r="A41" s="68" t="s">
        <v>85</v>
      </c>
      <c r="B41" s="69"/>
      <c r="C41" s="69"/>
      <c r="D41" s="70"/>
      <c r="E41" s="135"/>
      <c r="F41" s="135"/>
      <c r="G41" s="135"/>
      <c r="H41" s="135"/>
      <c r="I41" s="135"/>
      <c r="J41" s="135"/>
      <c r="K41" s="135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23.25">
      <c r="A42" s="71" t="s">
        <v>86</v>
      </c>
      <c r="B42" s="72"/>
      <c r="C42" s="72"/>
      <c r="D42" s="73"/>
      <c r="E42" s="135"/>
      <c r="F42" s="135"/>
      <c r="G42" s="135"/>
      <c r="H42" s="135"/>
      <c r="I42" s="135"/>
      <c r="J42" s="135"/>
      <c r="K42" s="135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23.25">
      <c r="A43" s="71" t="s">
        <v>87</v>
      </c>
      <c r="B43" s="74">
        <f>B11*(1+Input!I30)</f>
        <v>0</v>
      </c>
      <c r="C43" s="74">
        <f>B11*(1+Input!I30)^3</f>
        <v>0</v>
      </c>
      <c r="D43" s="75">
        <f ca="1">B11*(1+Input!I30)^Input!I17</f>
        <v>0</v>
      </c>
      <c r="E43" s="135"/>
      <c r="F43" s="135"/>
      <c r="G43" s="135"/>
      <c r="H43" s="135"/>
      <c r="I43" s="135"/>
      <c r="J43" s="135"/>
      <c r="K43" s="135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23.25">
      <c r="A44" s="76" t="s">
        <v>88</v>
      </c>
      <c r="B44" s="77">
        <f>B13</f>
        <v>0</v>
      </c>
      <c r="C44" s="77">
        <f>B13</f>
        <v>0</v>
      </c>
      <c r="D44" s="78">
        <f>B13</f>
        <v>0</v>
      </c>
      <c r="E44" s="135"/>
      <c r="F44" s="135"/>
      <c r="G44" s="135"/>
      <c r="H44" s="135"/>
      <c r="I44" s="135"/>
      <c r="J44" s="135"/>
      <c r="K44" s="135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23.2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>
      <c r="A46" s="269" t="s">
        <v>89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>
      <c r="A47" s="232"/>
      <c r="B47" s="251"/>
      <c r="C47" s="251"/>
      <c r="D47" s="251"/>
      <c r="E47" s="251"/>
      <c r="F47" s="251"/>
      <c r="G47" s="251"/>
      <c r="H47" s="251"/>
      <c r="I47" s="251"/>
      <c r="J47" s="251"/>
      <c r="K47" s="232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28.5">
      <c r="A49" s="252" t="str">
        <f ca="1">IFERROR("Investing "&amp; TEXT(B44, "$#,#0.00")&amp;" in this property will result in an asset with a Net Worth of " &amp;TEXT(VLOOKUP(('P3 - Payoff'!D24*12),'P3 - Payoff'!A30:P389, 13), "$#,#0.00") &amp; " at the time you retire", "")</f>
        <v/>
      </c>
      <c r="B49" s="232"/>
      <c r="C49" s="232"/>
      <c r="D49" s="232"/>
      <c r="E49" s="232"/>
      <c r="F49" s="232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23.25">
      <c r="A50" s="270"/>
      <c r="B50" s="232"/>
      <c r="C50" s="232"/>
      <c r="D50" s="232"/>
      <c r="E50" s="232"/>
      <c r="F50" s="232"/>
      <c r="G50" s="232"/>
      <c r="H50" s="135"/>
      <c r="I50" s="135"/>
      <c r="J50" s="135"/>
      <c r="K50" s="135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28.5">
      <c r="A51" s="254" t="str">
        <f ca="1">"Investing the same "&amp; TEXT(B44, "$#,#0.00")&amp;" in an Other Investment earning " &amp; TEXT('P3 - Financials'!E56, "#.0%") &amp;" will result in an asset Worth " &amp;TEXT('P3 - Financials'!E58, "$#,#0.00") &amp; " at the time you retire"</f>
        <v>Investing the same $0.00 in an Other Investment earning 7.4% will result in an asset Worth $0.00 at the time you retire</v>
      </c>
      <c r="B51" s="232"/>
      <c r="C51" s="232"/>
      <c r="D51" s="232"/>
      <c r="E51" s="232"/>
      <c r="F51" s="232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:26" ht="23.25">
      <c r="A52" s="255"/>
      <c r="B52" s="255"/>
      <c r="C52" s="255"/>
      <c r="D52" s="255"/>
      <c r="E52" s="255"/>
      <c r="F52" s="255"/>
      <c r="G52" s="135"/>
      <c r="H52" s="135"/>
      <c r="I52" s="135"/>
      <c r="J52" s="135"/>
      <c r="K52" s="135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23.25">
      <c r="A53" s="79" t="s">
        <v>90</v>
      </c>
      <c r="B53" s="168"/>
      <c r="C53" s="168"/>
      <c r="D53" s="168"/>
      <c r="E53" s="168"/>
      <c r="F53" s="80"/>
      <c r="G53" s="135"/>
      <c r="H53" s="135"/>
      <c r="I53" s="135"/>
      <c r="J53" s="135"/>
      <c r="K53" s="135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28.5">
      <c r="A54" s="169" t="s">
        <v>91</v>
      </c>
      <c r="B54" s="170"/>
      <c r="C54" s="171"/>
      <c r="D54" s="271">
        <f>Input!I24</f>
        <v>0</v>
      </c>
      <c r="E54" s="257"/>
      <c r="F54" s="172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spans="1:26" ht="23.25">
      <c r="A55" s="144"/>
      <c r="B55" s="135"/>
      <c r="C55" s="258" t="s">
        <v>92</v>
      </c>
      <c r="D55" s="223"/>
      <c r="E55" s="258" t="s">
        <v>93</v>
      </c>
      <c r="F55" s="223"/>
      <c r="G55" s="135"/>
      <c r="H55" s="135"/>
      <c r="I55" s="135"/>
      <c r="J55" s="135"/>
      <c r="K55" s="13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23.25">
      <c r="A56" s="173" t="s">
        <v>94</v>
      </c>
      <c r="B56" s="210"/>
      <c r="C56" s="247">
        <f>Input!F30</f>
        <v>0</v>
      </c>
      <c r="D56" s="217"/>
      <c r="E56" s="272">
        <v>7.3999999999999996E-2</v>
      </c>
      <c r="F56" s="267"/>
      <c r="G56" s="210"/>
      <c r="H56" s="210"/>
      <c r="I56" s="210"/>
      <c r="J56" s="210"/>
      <c r="K56" s="210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</row>
    <row r="57" spans="1:26" ht="23.25">
      <c r="A57" s="144"/>
      <c r="B57" s="135"/>
      <c r="C57" s="144"/>
      <c r="D57" s="146"/>
      <c r="E57" s="144"/>
      <c r="F57" s="146"/>
      <c r="G57" s="135"/>
      <c r="H57" s="135"/>
      <c r="I57" s="135"/>
      <c r="J57" s="135"/>
      <c r="K57" s="135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23.25">
      <c r="A58" s="212" t="s">
        <v>127</v>
      </c>
      <c r="B58" s="127"/>
      <c r="C58" s="249" t="e">
        <f ca="1">VLOOKUP(('P3 - Payoff'!D24*12),'P3 - Payoff'!A30:P389, 13)</f>
        <v>#NUM!</v>
      </c>
      <c r="D58" s="236"/>
      <c r="E58" s="249">
        <f ca="1">VLOOKUP(('P3 - Payoff'!D23*12), 'P3 - Payoff'!A30:P389, 16)</f>
        <v>0</v>
      </c>
      <c r="F58" s="236"/>
      <c r="G58" s="210"/>
      <c r="H58" s="210"/>
      <c r="I58" s="210"/>
      <c r="J58" s="210"/>
      <c r="K58" s="210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</row>
    <row r="59" spans="1:26">
      <c r="A59" s="206"/>
      <c r="B59" s="206"/>
      <c r="C59" s="207"/>
      <c r="D59" s="207"/>
      <c r="E59" s="206"/>
      <c r="F59" s="206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>
      <c r="A60" s="206"/>
      <c r="B60" s="206"/>
      <c r="C60" s="206"/>
      <c r="D60" s="206"/>
      <c r="E60" s="206"/>
      <c r="F60" s="206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  <row r="1001" spans="1:26">
      <c r="A1001" s="134"/>
      <c r="B1001" s="134"/>
      <c r="C1001" s="134"/>
      <c r="D1001" s="134"/>
      <c r="E1001" s="134"/>
      <c r="F1001" s="134"/>
      <c r="G1001" s="134"/>
      <c r="H1001" s="134"/>
      <c r="I1001" s="134"/>
      <c r="J1001" s="134"/>
      <c r="K1001" s="134"/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</row>
    <row r="1002" spans="1:26">
      <c r="A1002" s="134"/>
      <c r="B1002" s="134"/>
      <c r="C1002" s="134"/>
      <c r="D1002" s="134"/>
      <c r="E1002" s="134"/>
      <c r="F1002" s="134"/>
      <c r="G1002" s="134"/>
      <c r="H1002" s="134"/>
      <c r="I1002" s="134"/>
      <c r="J1002" s="134"/>
      <c r="K1002" s="134"/>
      <c r="L1002" s="134"/>
      <c r="M1002" s="134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</row>
    <row r="1003" spans="1:26">
      <c r="A1003" s="134"/>
      <c r="B1003" s="134"/>
      <c r="C1003" s="134"/>
      <c r="D1003" s="134"/>
      <c r="E1003" s="134"/>
      <c r="F1003" s="134"/>
      <c r="G1003" s="134"/>
      <c r="H1003" s="134"/>
      <c r="I1003" s="134"/>
      <c r="J1003" s="134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</row>
    <row r="1004" spans="1:26">
      <c r="A1004" s="134"/>
      <c r="B1004" s="134"/>
      <c r="C1004" s="134"/>
      <c r="D1004" s="134"/>
      <c r="E1004" s="134"/>
      <c r="F1004" s="134"/>
      <c r="G1004" s="134"/>
      <c r="H1004" s="134"/>
      <c r="I1004" s="134"/>
      <c r="J1004" s="134"/>
      <c r="K1004" s="134"/>
      <c r="L1004" s="134"/>
      <c r="M1004" s="134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</row>
  </sheetData>
  <mergeCells count="11">
    <mergeCell ref="C56:D56"/>
    <mergeCell ref="E56:F56"/>
    <mergeCell ref="C58:D58"/>
    <mergeCell ref="E58:F58"/>
    <mergeCell ref="A46:K48"/>
    <mergeCell ref="A49:F49"/>
    <mergeCell ref="A50:G50"/>
    <mergeCell ref="A51:F52"/>
    <mergeCell ref="D54:E54"/>
    <mergeCell ref="C55:D55"/>
    <mergeCell ref="E55:F55"/>
  </mergeCells>
  <pageMargins left="0.7" right="0.7" top="0.75" bottom="0.75" header="0" footer="0"/>
  <pageSetup scale="25" orientation="portrait"/>
  <headerFooter>
    <oddFooter>&amp;R(c) 2019 - The Rueth Team of Fairway Indepent Mortgage.</oddFooter>
  </headerFooter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683C2E4425C940A34C8A41277EF10F" ma:contentTypeVersion="13" ma:contentTypeDescription="Create a new document." ma:contentTypeScope="" ma:versionID="b594de45256995aa93f03211af023050">
  <xsd:schema xmlns:xsd="http://www.w3.org/2001/XMLSchema" xmlns:xs="http://www.w3.org/2001/XMLSchema" xmlns:p="http://schemas.microsoft.com/office/2006/metadata/properties" xmlns:ns2="e684bb14-5b78-410b-9726-5260ce70ee13" xmlns:ns3="80db6c42-643d-4264-8cf0-85a1de3f3889" targetNamespace="http://schemas.microsoft.com/office/2006/metadata/properties" ma:root="true" ma:fieldsID="dfb8bee2656cab989abcd6c94571c58f" ns2:_="" ns3:_="">
    <xsd:import namespace="e684bb14-5b78-410b-9726-5260ce70ee13"/>
    <xsd:import namespace="80db6c42-643d-4264-8cf0-85a1de3f38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4bb14-5b78-410b-9726-5260ce70e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571ecbe-bcf6-4ee2-9eef-0bb3f00a6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b6c42-643d-4264-8cf0-85a1de3f388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821d664-3030-4376-b931-c31ae6a73858}" ma:internalName="TaxCatchAll" ma:showField="CatchAllData" ma:web="80db6c42-643d-4264-8cf0-85a1de3f3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84bb14-5b78-410b-9726-5260ce70ee13">
      <Terms xmlns="http://schemas.microsoft.com/office/infopath/2007/PartnerControls"/>
    </lcf76f155ced4ddcb4097134ff3c332f>
    <TaxCatchAll xmlns="80db6c42-643d-4264-8cf0-85a1de3f3889" xsi:nil="true"/>
  </documentManagement>
</p:properties>
</file>

<file path=customXml/itemProps1.xml><?xml version="1.0" encoding="utf-8"?>
<ds:datastoreItem xmlns:ds="http://schemas.openxmlformats.org/officeDocument/2006/customXml" ds:itemID="{0EA9CC7E-8616-4A90-A051-569BCC39E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84bb14-5b78-410b-9726-5260ce70ee13"/>
    <ds:schemaRef ds:uri="80db6c42-643d-4264-8cf0-85a1de3f3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2E042-7862-41C7-B70A-27633B4B4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D257CB-3FD3-4BEA-A7B9-595B5DB76F20}">
  <ds:schemaRefs>
    <ds:schemaRef ds:uri="http://schemas.microsoft.com/office/2006/metadata/properties"/>
    <ds:schemaRef ds:uri="http://schemas.microsoft.com/office/infopath/2007/PartnerControls"/>
    <ds:schemaRef ds:uri="e684bb14-5b78-410b-9726-5260ce70ee13"/>
    <ds:schemaRef ds:uri="80db6c42-643d-4264-8cf0-85a1de3f38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Input</vt:lpstr>
      <vt:lpstr>             </vt:lpstr>
      <vt:lpstr>P1 - Financials</vt:lpstr>
      <vt:lpstr>P1 - Payoff</vt:lpstr>
      <vt:lpstr>         </vt:lpstr>
      <vt:lpstr>P2 - Financials</vt:lpstr>
      <vt:lpstr>P2 - Payoff</vt:lpstr>
      <vt:lpstr>      </vt:lpstr>
      <vt:lpstr>P3 - Financials</vt:lpstr>
      <vt:lpstr>P3 - Payoff</vt:lpstr>
      <vt:lpstr>Data</vt:lpstr>
      <vt:lpstr>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Rueth</dc:creator>
  <cp:keywords/>
  <dc:description/>
  <cp:lastModifiedBy>Nicole Rueth</cp:lastModifiedBy>
  <cp:revision/>
  <dcterms:created xsi:type="dcterms:W3CDTF">2019-10-22T13:37:23Z</dcterms:created>
  <dcterms:modified xsi:type="dcterms:W3CDTF">2023-10-09T16:30:52Z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0x01010094683C2E4425C940A34C8A41277EF10F</vt:lpwstr>
  </property>
  <property fmtid="{D5CDD505-2E9C-101B-9397-08002B2CF9AE}" pid="3" name="MediaServiceImageTags">
    <vt:lpwstr/>
  </property>
</Properties>
</file>